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counting\FY22-23 Budget\Public Notice\FINAL FY23 Budget Book\Adopted\"/>
    </mc:Choice>
  </mc:AlternateContent>
  <xr:revisionPtr revIDLastSave="0" documentId="13_ncr:1_{A2FED9BB-6536-4876-B519-C4CF3ECE6635}" xr6:coauthVersionLast="47" xr6:coauthVersionMax="47" xr10:uidLastSave="{00000000-0000-0000-0000-000000000000}"/>
  <workbookProtection workbookAlgorithmName="SHA-512" workbookHashValue="sW3tX1RDncnerG4lTi8IdnWt9bEU672XYyJwlz1XOZHvCfTqOWaCBamK8526YHDrFXi66O+amBDwK47t/e64AQ==" workbookSaltValue="GZ7DF5KWAyek6miuR03vLQ==" workbookSpinCount="100000" lockStructure="1"/>
  <bookViews>
    <workbookView xWindow="-120" yWindow="-120" windowWidth="29040" windowHeight="15840" tabRatio="675" xr2:uid="{E01B4952-635F-4BE9-8BB2-63F357AA4E1E}"/>
  </bookViews>
  <sheets>
    <sheet name="Cover" sheetId="2" r:id="rId1"/>
    <sheet name="comb funds by func" sheetId="3" r:id="rId2"/>
    <sheet name="Cover Supporting Sch" sheetId="4" r:id="rId3"/>
    <sheet name="GF by funct " sheetId="5" r:id="rId4"/>
    <sheet name="GF Rev by Obj" sheetId="6" r:id="rId5"/>
    <sheet name="GF Exp by Func &amp; Mj Obj " sheetId="7" r:id="rId6"/>
    <sheet name="GF Exp by Maj Obj" sheetId="8" r:id="rId7"/>
    <sheet name="FS Fund" sheetId="9" r:id="rId8"/>
    <sheet name="DS Fund" sheetId="10" r:id="rId9"/>
  </sheets>
  <definedNames>
    <definedName name="_xlnm.Print_Area" localSheetId="0">Cover!$A$1:$K$37</definedName>
    <definedName name="_xlnm.Print_Area" localSheetId="2">'Cover Supporting Sch'!$A$1:$K$37</definedName>
    <definedName name="_xlnm.Print_Area" localSheetId="8">'DS Fund'!$A$1:$J$45</definedName>
    <definedName name="_xlnm.Print_Area" localSheetId="7">'FS Fund'!$A$1:$J$51</definedName>
    <definedName name="_xlnm.Print_Area" localSheetId="3">'GF by funct '!$A$1:$G$58</definedName>
    <definedName name="_xlnm.Print_Area" localSheetId="6">'GF Exp by Maj Obj'!$A$1:$L$15</definedName>
    <definedName name="_xlnm.Print_Area" localSheetId="4">'GF Rev by Obj'!$A$1:$G$57</definedName>
    <definedName name="_xlnm.Print_Area">Cover!$A$4:$J$38</definedName>
    <definedName name="_xlnm.Print_Titles" localSheetId="5">'GF Exp by Func &amp; Mj Obj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" l="1"/>
  <c r="F74" i="7"/>
  <c r="F75" i="7"/>
  <c r="F11" i="7"/>
  <c r="D24" i="6"/>
  <c r="D33" i="6"/>
  <c r="D42" i="6"/>
  <c r="D77" i="7"/>
  <c r="F16" i="6"/>
  <c r="D15" i="8"/>
  <c r="D23" i="10" l="1"/>
  <c r="D10" i="9"/>
  <c r="D47" i="5" l="1"/>
  <c r="H13" i="8" l="1"/>
  <c r="G37" i="6"/>
  <c r="G28" i="6"/>
  <c r="H100" i="7"/>
  <c r="H92" i="7"/>
  <c r="H76" i="7"/>
  <c r="H75" i="7"/>
  <c r="H60" i="7"/>
  <c r="F147" i="7"/>
  <c r="L147" i="7" s="1"/>
  <c r="D147" i="7"/>
  <c r="H147" i="7"/>
  <c r="H13" i="7"/>
  <c r="J38" i="10"/>
  <c r="H38" i="10"/>
  <c r="F38" i="10"/>
  <c r="D38" i="10"/>
  <c r="J29" i="10"/>
  <c r="F29" i="10"/>
  <c r="D29" i="10"/>
  <c r="H27" i="10"/>
  <c r="H29" i="10" s="1"/>
  <c r="J23" i="10"/>
  <c r="H23" i="10"/>
  <c r="F23" i="10"/>
  <c r="L115" i="9"/>
  <c r="L78" i="9"/>
  <c r="L77" i="9"/>
  <c r="J44" i="9"/>
  <c r="H44" i="9"/>
  <c r="F44" i="9"/>
  <c r="D44" i="9"/>
  <c r="J35" i="9"/>
  <c r="H35" i="9"/>
  <c r="F35" i="9"/>
  <c r="D35" i="9"/>
  <c r="J25" i="9"/>
  <c r="F13" i="3" s="1"/>
  <c r="H25" i="9"/>
  <c r="F25" i="9"/>
  <c r="D25" i="9"/>
  <c r="J18" i="9"/>
  <c r="H18" i="9"/>
  <c r="F18" i="9"/>
  <c r="D18" i="9"/>
  <c r="J12" i="9"/>
  <c r="F11" i="3" s="1"/>
  <c r="H12" i="9"/>
  <c r="F12" i="9"/>
  <c r="H12" i="8"/>
  <c r="H11" i="8"/>
  <c r="H10" i="8"/>
  <c r="H9" i="8"/>
  <c r="F163" i="7"/>
  <c r="F37" i="5" s="1"/>
  <c r="D38" i="3" s="1"/>
  <c r="D163" i="7"/>
  <c r="L162" i="7"/>
  <c r="H162" i="7"/>
  <c r="F159" i="7"/>
  <c r="F36" i="5" s="1"/>
  <c r="D37" i="3" s="1"/>
  <c r="D159" i="7"/>
  <c r="L158" i="7"/>
  <c r="H158" i="7"/>
  <c r="F155" i="7"/>
  <c r="D155" i="7"/>
  <c r="L154" i="7"/>
  <c r="H154" i="7"/>
  <c r="F151" i="7"/>
  <c r="L151" i="7" s="1"/>
  <c r="D151" i="7"/>
  <c r="H150" i="7"/>
  <c r="H151" i="7" s="1"/>
  <c r="F143" i="7"/>
  <c r="L143" i="7" s="1"/>
  <c r="D143" i="7"/>
  <c r="L142" i="7"/>
  <c r="L141" i="7"/>
  <c r="H141" i="7"/>
  <c r="F138" i="7"/>
  <c r="L138" i="7" s="1"/>
  <c r="D138" i="7"/>
  <c r="L137" i="7"/>
  <c r="H137" i="7"/>
  <c r="L136" i="7"/>
  <c r="H136" i="7"/>
  <c r="L135" i="7"/>
  <c r="H135" i="7"/>
  <c r="L134" i="7"/>
  <c r="H134" i="7"/>
  <c r="F131" i="7"/>
  <c r="F30" i="5" s="1"/>
  <c r="D31" i="3" s="1"/>
  <c r="D131" i="7"/>
  <c r="L130" i="7"/>
  <c r="H130" i="7"/>
  <c r="L129" i="7"/>
  <c r="H129" i="7"/>
  <c r="L128" i="7"/>
  <c r="H128" i="7"/>
  <c r="L127" i="7"/>
  <c r="H127" i="7"/>
  <c r="F124" i="7"/>
  <c r="L124" i="7" s="1"/>
  <c r="D124" i="7"/>
  <c r="H122" i="7"/>
  <c r="L121" i="7"/>
  <c r="H121" i="7"/>
  <c r="L120" i="7"/>
  <c r="H120" i="7"/>
  <c r="L119" i="7"/>
  <c r="H119" i="7"/>
  <c r="F117" i="7"/>
  <c r="D117" i="7"/>
  <c r="F116" i="7"/>
  <c r="D116" i="7"/>
  <c r="F115" i="7"/>
  <c r="D115" i="7"/>
  <c r="B112" i="7"/>
  <c r="F109" i="7"/>
  <c r="L109" i="7" s="1"/>
  <c r="D109" i="7"/>
  <c r="L108" i="7"/>
  <c r="H108" i="7"/>
  <c r="L107" i="7"/>
  <c r="H107" i="7"/>
  <c r="L106" i="7"/>
  <c r="H106" i="7"/>
  <c r="L105" i="7"/>
  <c r="H105" i="7"/>
  <c r="L104" i="7"/>
  <c r="H104" i="7"/>
  <c r="F101" i="7"/>
  <c r="L101" i="7" s="1"/>
  <c r="D101" i="7"/>
  <c r="L99" i="7"/>
  <c r="H99" i="7"/>
  <c r="L98" i="7"/>
  <c r="H98" i="7"/>
  <c r="L97" i="7"/>
  <c r="H97" i="7"/>
  <c r="L96" i="7"/>
  <c r="H96" i="7"/>
  <c r="F93" i="7"/>
  <c r="F26" i="5" s="1"/>
  <c r="D93" i="7"/>
  <c r="L92" i="7"/>
  <c r="L91" i="7"/>
  <c r="H91" i="7"/>
  <c r="L90" i="7"/>
  <c r="H90" i="7"/>
  <c r="L89" i="7"/>
  <c r="H89" i="7"/>
  <c r="L88" i="7"/>
  <c r="H88" i="7"/>
  <c r="F85" i="7"/>
  <c r="L85" i="7" s="1"/>
  <c r="D85" i="7"/>
  <c r="L84" i="7"/>
  <c r="H84" i="7"/>
  <c r="F81" i="7"/>
  <c r="L81" i="7" s="1"/>
  <c r="D81" i="7"/>
  <c r="H81" i="7" s="1"/>
  <c r="L80" i="7"/>
  <c r="H80" i="7"/>
  <c r="F77" i="7"/>
  <c r="F24" i="5" s="1"/>
  <c r="D25" i="3" s="1"/>
  <c r="L74" i="7"/>
  <c r="H74" i="7"/>
  <c r="L73" i="7"/>
  <c r="H73" i="7"/>
  <c r="F70" i="7"/>
  <c r="F23" i="5" s="1"/>
  <c r="D70" i="7"/>
  <c r="L69" i="7"/>
  <c r="H69" i="7"/>
  <c r="L68" i="7"/>
  <c r="H68" i="7"/>
  <c r="L67" i="7"/>
  <c r="H67" i="7"/>
  <c r="L66" i="7"/>
  <c r="H66" i="7"/>
  <c r="F63" i="7"/>
  <c r="D63" i="7"/>
  <c r="H62" i="7"/>
  <c r="H61" i="7"/>
  <c r="L59" i="7"/>
  <c r="H59" i="7"/>
  <c r="F57" i="7"/>
  <c r="D57" i="7"/>
  <c r="F56" i="7"/>
  <c r="D56" i="7"/>
  <c r="F55" i="7"/>
  <c r="D55" i="7"/>
  <c r="B52" i="7"/>
  <c r="F49" i="7"/>
  <c r="L49" i="7" s="1"/>
  <c r="D49" i="7"/>
  <c r="L48" i="7"/>
  <c r="H48" i="7"/>
  <c r="L47" i="7"/>
  <c r="H47" i="7"/>
  <c r="L46" i="7"/>
  <c r="H46" i="7"/>
  <c r="L45" i="7"/>
  <c r="H45" i="7"/>
  <c r="F42" i="7"/>
  <c r="F20" i="5" s="1"/>
  <c r="D21" i="3" s="1"/>
  <c r="D42" i="7"/>
  <c r="L41" i="7"/>
  <c r="H41" i="7"/>
  <c r="L40" i="7"/>
  <c r="H40" i="7"/>
  <c r="L39" i="7"/>
  <c r="H39" i="7"/>
  <c r="L38" i="7"/>
  <c r="H38" i="7"/>
  <c r="F35" i="7"/>
  <c r="F19" i="5" s="1"/>
  <c r="D20" i="3" s="1"/>
  <c r="D35" i="7"/>
  <c r="L34" i="7"/>
  <c r="H34" i="7"/>
  <c r="L33" i="7"/>
  <c r="H33" i="7"/>
  <c r="L32" i="7"/>
  <c r="H32" i="7"/>
  <c r="L31" i="7"/>
  <c r="H31" i="7"/>
  <c r="F28" i="7"/>
  <c r="L28" i="7" s="1"/>
  <c r="D28" i="7"/>
  <c r="L27" i="7"/>
  <c r="H27" i="7"/>
  <c r="L26" i="7"/>
  <c r="H26" i="7"/>
  <c r="L25" i="7"/>
  <c r="H25" i="7"/>
  <c r="L24" i="7"/>
  <c r="H24" i="7"/>
  <c r="F21" i="7"/>
  <c r="L21" i="7" s="1"/>
  <c r="D21" i="7"/>
  <c r="L20" i="7"/>
  <c r="H20" i="7"/>
  <c r="L19" i="7"/>
  <c r="H19" i="7"/>
  <c r="L18" i="7"/>
  <c r="H18" i="7"/>
  <c r="L17" i="7"/>
  <c r="H17" i="7"/>
  <c r="F14" i="7"/>
  <c r="D14" i="7"/>
  <c r="L13" i="7"/>
  <c r="L12" i="7"/>
  <c r="H12" i="7"/>
  <c r="L11" i="7"/>
  <c r="H11" i="7"/>
  <c r="L10" i="7"/>
  <c r="H10" i="7"/>
  <c r="L9" i="7"/>
  <c r="H9" i="7"/>
  <c r="H8" i="8"/>
  <c r="F49" i="6"/>
  <c r="E49" i="6"/>
  <c r="D49" i="6"/>
  <c r="D10" i="5" s="1"/>
  <c r="G47" i="6"/>
  <c r="G46" i="6"/>
  <c r="G45" i="6"/>
  <c r="E42" i="6"/>
  <c r="G40" i="6"/>
  <c r="G39" i="6"/>
  <c r="G38" i="6"/>
  <c r="G36" i="6"/>
  <c r="E33" i="6"/>
  <c r="G31" i="6"/>
  <c r="G30" i="6"/>
  <c r="G29" i="6"/>
  <c r="G27" i="6"/>
  <c r="E24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F51" i="5"/>
  <c r="D61" i="3" s="1"/>
  <c r="F47" i="5"/>
  <c r="E47" i="5"/>
  <c r="G46" i="5"/>
  <c r="G45" i="5"/>
  <c r="D38" i="5"/>
  <c r="D12" i="5"/>
  <c r="D11" i="5"/>
  <c r="F9" i="5"/>
  <c r="D9" i="5"/>
  <c r="H56" i="3"/>
  <c r="D56" i="3"/>
  <c r="D57" i="3" s="1"/>
  <c r="H55" i="3"/>
  <c r="F55" i="3"/>
  <c r="F57" i="3" s="1"/>
  <c r="E55" i="3"/>
  <c r="E57" i="3" s="1"/>
  <c r="H48" i="3"/>
  <c r="F48" i="3"/>
  <c r="D48" i="3"/>
  <c r="F39" i="3"/>
  <c r="H33" i="3"/>
  <c r="H39" i="3" s="1"/>
  <c r="H13" i="3"/>
  <c r="H12" i="3"/>
  <c r="F12" i="3"/>
  <c r="H11" i="3"/>
  <c r="H10" i="3"/>
  <c r="D10" i="3"/>
  <c r="D51" i="6" l="1"/>
  <c r="E51" i="6"/>
  <c r="D11" i="3"/>
  <c r="F10" i="5"/>
  <c r="G10" i="5" s="1"/>
  <c r="D165" i="7"/>
  <c r="F33" i="5"/>
  <c r="G47" i="5"/>
  <c r="D12" i="9"/>
  <c r="D27" i="9" s="1"/>
  <c r="D39" i="9" s="1"/>
  <c r="D48" i="9" s="1"/>
  <c r="D51" i="9" s="1"/>
  <c r="H33" i="10"/>
  <c r="H42" i="10" s="1"/>
  <c r="D33" i="10"/>
  <c r="D42" i="10" s="1"/>
  <c r="D45" i="10" s="1"/>
  <c r="H44" i="10" s="1"/>
  <c r="H57" i="3"/>
  <c r="H155" i="7"/>
  <c r="H27" i="9"/>
  <c r="H39" i="9" s="1"/>
  <c r="H48" i="9" s="1"/>
  <c r="F27" i="9"/>
  <c r="F39" i="9" s="1"/>
  <c r="F48" i="9" s="1"/>
  <c r="F33" i="10"/>
  <c r="F42" i="10" s="1"/>
  <c r="H85" i="7"/>
  <c r="J33" i="10"/>
  <c r="J42" i="10" s="1"/>
  <c r="H14" i="3"/>
  <c r="H43" i="3" s="1"/>
  <c r="H52" i="3" s="1"/>
  <c r="F14" i="3"/>
  <c r="F43" i="3" s="1"/>
  <c r="F52" i="3" s="1"/>
  <c r="F59" i="3" s="1"/>
  <c r="J27" i="9"/>
  <c r="J39" i="9" s="1"/>
  <c r="J48" i="9" s="1"/>
  <c r="F42" i="6"/>
  <c r="D13" i="3" s="1"/>
  <c r="F12" i="5"/>
  <c r="G12" i="5" s="1"/>
  <c r="E13" i="5"/>
  <c r="D13" i="5"/>
  <c r="D42" i="5" s="1"/>
  <c r="D49" i="5" s="1"/>
  <c r="D52" i="5" s="1"/>
  <c r="E51" i="5" s="1"/>
  <c r="G42" i="6"/>
  <c r="G49" i="6"/>
  <c r="G9" i="5"/>
  <c r="G33" i="6"/>
  <c r="F11" i="5"/>
  <c r="G11" i="5" s="1"/>
  <c r="F24" i="6"/>
  <c r="G24" i="6"/>
  <c r="F165" i="7"/>
  <c r="F31" i="5"/>
  <c r="D32" i="3" s="1"/>
  <c r="H63" i="7"/>
  <c r="H77" i="7"/>
  <c r="F21" i="5"/>
  <c r="D22" i="3" s="1"/>
  <c r="F35" i="5"/>
  <c r="D36" i="3" s="1"/>
  <c r="F28" i="5"/>
  <c r="D29" i="3" s="1"/>
  <c r="F27" i="5"/>
  <c r="D28" i="3" s="1"/>
  <c r="F22" i="5"/>
  <c r="D23" i="3" s="1"/>
  <c r="H49" i="7"/>
  <c r="L42" i="7"/>
  <c r="G11" i="7"/>
  <c r="G23" i="7"/>
  <c r="J9" i="8"/>
  <c r="H159" i="7"/>
  <c r="H35" i="7"/>
  <c r="F15" i="8"/>
  <c r="J10" i="8"/>
  <c r="G30" i="5"/>
  <c r="G36" i="5"/>
  <c r="G10" i="7"/>
  <c r="G13" i="7"/>
  <c r="G16" i="7"/>
  <c r="G24" i="7"/>
  <c r="G28" i="7"/>
  <c r="G20" i="5"/>
  <c r="H70" i="7"/>
  <c r="H131" i="7"/>
  <c r="F18" i="5"/>
  <c r="G18" i="5" s="1"/>
  <c r="G17" i="7"/>
  <c r="G26" i="7"/>
  <c r="H28" i="7"/>
  <c r="L70" i="7"/>
  <c r="H163" i="7"/>
  <c r="F16" i="5"/>
  <c r="D17" i="3" s="1"/>
  <c r="G19" i="7"/>
  <c r="G22" i="7"/>
  <c r="L131" i="7"/>
  <c r="G23" i="5"/>
  <c r="G26" i="5"/>
  <c r="G37" i="5"/>
  <c r="G19" i="5"/>
  <c r="G24" i="5"/>
  <c r="J13" i="8"/>
  <c r="D24" i="3"/>
  <c r="L14" i="7"/>
  <c r="D27" i="3"/>
  <c r="H15" i="8"/>
  <c r="J8" i="8"/>
  <c r="F17" i="5"/>
  <c r="F25" i="5"/>
  <c r="F29" i="5"/>
  <c r="F32" i="5"/>
  <c r="F34" i="5"/>
  <c r="H14" i="7"/>
  <c r="H21" i="7"/>
  <c r="H42" i="7"/>
  <c r="L93" i="7"/>
  <c r="H101" i="7"/>
  <c r="H109" i="7"/>
  <c r="H124" i="7"/>
  <c r="H138" i="7"/>
  <c r="L155" i="7"/>
  <c r="L159" i="7"/>
  <c r="L163" i="7"/>
  <c r="L35" i="7"/>
  <c r="L63" i="7"/>
  <c r="L77" i="7"/>
  <c r="F33" i="6"/>
  <c r="D12" i="3" s="1"/>
  <c r="H93" i="7"/>
  <c r="J11" i="8"/>
  <c r="H59" i="3" l="1"/>
  <c r="F44" i="10"/>
  <c r="F45" i="10" s="1"/>
  <c r="J44" i="10" s="1"/>
  <c r="G35" i="5"/>
  <c r="G31" i="5"/>
  <c r="H45" i="10"/>
  <c r="G33" i="5"/>
  <c r="D34" i="3"/>
  <c r="D14" i="3"/>
  <c r="G13" i="5"/>
  <c r="G51" i="6"/>
  <c r="F13" i="5"/>
  <c r="G21" i="5"/>
  <c r="J155" i="7"/>
  <c r="J146" i="7"/>
  <c r="J147" i="7"/>
  <c r="G28" i="5"/>
  <c r="G27" i="5"/>
  <c r="G22" i="5"/>
  <c r="J47" i="7"/>
  <c r="J33" i="7"/>
  <c r="J28" i="7"/>
  <c r="J42" i="7"/>
  <c r="J12" i="7"/>
  <c r="J123" i="7"/>
  <c r="J81" i="7"/>
  <c r="J59" i="7"/>
  <c r="J27" i="7"/>
  <c r="J136" i="7"/>
  <c r="J89" i="7"/>
  <c r="J46" i="7"/>
  <c r="J163" i="7"/>
  <c r="J104" i="7"/>
  <c r="J70" i="7"/>
  <c r="J9" i="7"/>
  <c r="J129" i="7"/>
  <c r="J84" i="7"/>
  <c r="J143" i="7"/>
  <c r="J77" i="7"/>
  <c r="J127" i="7"/>
  <c r="J100" i="7"/>
  <c r="J17" i="7"/>
  <c r="J105" i="7"/>
  <c r="D19" i="3"/>
  <c r="J35" i="7"/>
  <c r="J69" i="7"/>
  <c r="J137" i="7"/>
  <c r="J32" i="7"/>
  <c r="J101" i="7"/>
  <c r="J138" i="7"/>
  <c r="J25" i="7"/>
  <c r="J92" i="7"/>
  <c r="J154" i="7"/>
  <c r="J61" i="7"/>
  <c r="J119" i="7"/>
  <c r="J93" i="7"/>
  <c r="J20" i="7"/>
  <c r="J98" i="7"/>
  <c r="J165" i="7"/>
  <c r="J68" i="7"/>
  <c r="J121" i="7"/>
  <c r="L165" i="7"/>
  <c r="J39" i="7"/>
  <c r="J120" i="7"/>
  <c r="J24" i="7"/>
  <c r="J80" i="7"/>
  <c r="J134" i="7"/>
  <c r="J85" i="7"/>
  <c r="J41" i="7"/>
  <c r="J73" i="7"/>
  <c r="J108" i="7"/>
  <c r="J18" i="7"/>
  <c r="J40" i="7"/>
  <c r="J90" i="7"/>
  <c r="J107" i="7"/>
  <c r="J150" i="7"/>
  <c r="J10" i="7"/>
  <c r="J49" i="7"/>
  <c r="J96" i="7"/>
  <c r="J135" i="7"/>
  <c r="J34" i="7"/>
  <c r="J66" i="7"/>
  <c r="J88" i="7"/>
  <c r="J128" i="7"/>
  <c r="J14" i="7"/>
  <c r="J21" i="7"/>
  <c r="J13" i="7"/>
  <c r="J45" i="7"/>
  <c r="J91" i="7"/>
  <c r="J122" i="7"/>
  <c r="J19" i="7"/>
  <c r="J48" i="7"/>
  <c r="J97" i="7"/>
  <c r="J109" i="7"/>
  <c r="J130" i="7"/>
  <c r="J151" i="7"/>
  <c r="J11" i="7"/>
  <c r="J31" i="7"/>
  <c r="J67" i="7"/>
  <c r="J106" i="7"/>
  <c r="J142" i="7"/>
  <c r="J162" i="7"/>
  <c r="J38" i="7"/>
  <c r="J74" i="7"/>
  <c r="J99" i="7"/>
  <c r="J159" i="7"/>
  <c r="J131" i="7"/>
  <c r="J63" i="7"/>
  <c r="J141" i="7"/>
  <c r="J124" i="7"/>
  <c r="J26" i="7"/>
  <c r="J158" i="7"/>
  <c r="H165" i="7"/>
  <c r="H50" i="9"/>
  <c r="H51" i="9" s="1"/>
  <c r="F50" i="9"/>
  <c r="F51" i="9" s="1"/>
  <c r="J50" i="9" s="1"/>
  <c r="G25" i="5"/>
  <c r="D26" i="3"/>
  <c r="J15" i="8"/>
  <c r="L13" i="8"/>
  <c r="L10" i="8"/>
  <c r="L9" i="8"/>
  <c r="G17" i="5"/>
  <c r="D18" i="3"/>
  <c r="L11" i="8"/>
  <c r="D33" i="3"/>
  <c r="G32" i="5"/>
  <c r="G16" i="5"/>
  <c r="E38" i="5"/>
  <c r="E42" i="5" s="1"/>
  <c r="E49" i="5" s="1"/>
  <c r="E52" i="5" s="1"/>
  <c r="L12" i="8"/>
  <c r="F38" i="5"/>
  <c r="D35" i="3"/>
  <c r="G34" i="5"/>
  <c r="L8" i="8"/>
  <c r="G29" i="5"/>
  <c r="D30" i="3"/>
  <c r="F51" i="6"/>
  <c r="J45" i="10" l="1"/>
  <c r="H61" i="3"/>
  <c r="H62" i="3" s="1"/>
  <c r="F42" i="5"/>
  <c r="F49" i="5" s="1"/>
  <c r="F52" i="5" s="1"/>
  <c r="G38" i="5"/>
  <c r="G42" i="5" s="1"/>
  <c r="G49" i="5" s="1"/>
  <c r="D39" i="3"/>
  <c r="D43" i="3" s="1"/>
  <c r="D52" i="3" s="1"/>
  <c r="D59" i="3" s="1"/>
  <c r="D62" i="3" s="1"/>
  <c r="F61" i="3"/>
  <c r="F62" i="3" s="1"/>
  <c r="J51" i="9"/>
  <c r="L15" i="8"/>
</calcChain>
</file>

<file path=xl/sharedStrings.xml><?xml version="1.0" encoding="utf-8"?>
<sst xmlns="http://schemas.openxmlformats.org/spreadsheetml/2006/main" count="460" uniqueCount="216">
  <si>
    <t>Lewisville Independent School District</t>
  </si>
  <si>
    <t>For The</t>
  </si>
  <si>
    <t>Fiscal Year</t>
  </si>
  <si>
    <t>(Fiscal Year Ending August 31, 2023)</t>
  </si>
  <si>
    <t>2022-2023</t>
  </si>
  <si>
    <t>General</t>
  </si>
  <si>
    <t>Food Service</t>
  </si>
  <si>
    <t>Debt Service</t>
  </si>
  <si>
    <t>Fund</t>
  </si>
  <si>
    <t>Item #</t>
  </si>
  <si>
    <t>Revenues</t>
  </si>
  <si>
    <t>Property Tax Revenue</t>
  </si>
  <si>
    <t>Other Local Revenue</t>
  </si>
  <si>
    <t>State Revenue</t>
  </si>
  <si>
    <t>Federal Revenue</t>
  </si>
  <si>
    <t xml:space="preserve">    Total Revenues</t>
  </si>
  <si>
    <t>Expenditures</t>
  </si>
  <si>
    <t>Instruction</t>
  </si>
  <si>
    <t>Instructional Resources &amp; Media Services</t>
  </si>
  <si>
    <t>Curriculum &amp; Staff Development</t>
  </si>
  <si>
    <t>Instruction Leadership</t>
  </si>
  <si>
    <t>School Leadership</t>
  </si>
  <si>
    <t>Guidance, Counseling, &amp; Evaluation Services</t>
  </si>
  <si>
    <t>Social Work Services</t>
  </si>
  <si>
    <t>Health Services</t>
  </si>
  <si>
    <t>Student Transportation</t>
  </si>
  <si>
    <t>Cocurricular/Extracurricular Activities</t>
  </si>
  <si>
    <t>General Administration</t>
  </si>
  <si>
    <t>Plant Maintenance and Operations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</si>
  <si>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</si>
  <si>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</si>
  <si>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</si>
  <si>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</si>
  <si>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</t>
  </si>
  <si>
    <t>Payments to Fiscal Agents/Shared Service</t>
  </si>
  <si>
    <t>Juvenile Justice Alternative Ed. Program</t>
  </si>
  <si>
    <t>Other Intergovernmental Charges</t>
  </si>
  <si>
    <t xml:space="preserve">    Total Expenditures</t>
  </si>
  <si>
    <t>Excess(Deficiencies)</t>
  </si>
  <si>
    <t>Revenue over Expenditures</t>
  </si>
  <si>
    <t>Other Financing Resources ( Uses)</t>
  </si>
  <si>
    <t xml:space="preserve">  Other Resources</t>
  </si>
  <si>
    <t xml:space="preserve">  Other Uses</t>
  </si>
  <si>
    <t xml:space="preserve">    Total Other Financing Resources (Uses)</t>
  </si>
  <si>
    <t>Excess (Deficiencies) of Revenues</t>
  </si>
  <si>
    <t>Over Expenditures</t>
  </si>
  <si>
    <t>Other Financing Resources (Uses)</t>
  </si>
  <si>
    <t>Net Change in Fund Balance</t>
  </si>
  <si>
    <t>Fund Balance, beginning, 9/1</t>
  </si>
  <si>
    <t xml:space="preserve">   Fund Balance, ending, 8/31</t>
  </si>
  <si>
    <t>Supporting Schedules For</t>
  </si>
  <si>
    <t>General Fund</t>
  </si>
  <si>
    <t>Audited</t>
  </si>
  <si>
    <t>Budget to</t>
  </si>
  <si>
    <t>Actual</t>
  </si>
  <si>
    <t>Adopted Budget</t>
  </si>
  <si>
    <t>FY 2020-21</t>
  </si>
  <si>
    <t>FY 2021-22</t>
  </si>
  <si>
    <t>Excess (Deficiencies) of</t>
  </si>
  <si>
    <t>Revenues over Expenditures</t>
  </si>
  <si>
    <t>General Fund Revenue by Object</t>
  </si>
  <si>
    <t>Local Revenues</t>
  </si>
  <si>
    <t>Current Tax Collections</t>
  </si>
  <si>
    <t>Delinquent Tax Collections</t>
  </si>
  <si>
    <t>Penalties and Interest</t>
  </si>
  <si>
    <t>Tuition and Fees Local Sources</t>
  </si>
  <si>
    <t>Interest Earnings</t>
  </si>
  <si>
    <t>Rent</t>
  </si>
  <si>
    <t>Revenue from Foundations</t>
  </si>
  <si>
    <t>Insurance Recovery</t>
  </si>
  <si>
    <t>Other Revenue from Local Sources</t>
  </si>
  <si>
    <t>Food Service Activity</t>
  </si>
  <si>
    <t>Athletic Activity</t>
  </si>
  <si>
    <t>Extracurricular Other than Athletics</t>
  </si>
  <si>
    <t>Enterprising Services Revenue</t>
  </si>
  <si>
    <t>Cocurricular Enterprising Services</t>
  </si>
  <si>
    <t>Misc. Rev. Intermediate Sources (JJAEP)</t>
  </si>
  <si>
    <t>Total Local Revenues</t>
  </si>
  <si>
    <t>State Revenues</t>
  </si>
  <si>
    <t>Per Capita Apportionment</t>
  </si>
  <si>
    <t>Foundation School Program Revenue</t>
  </si>
  <si>
    <t>Other Foundation Sch Prog Act</t>
  </si>
  <si>
    <t>State Program Revenue Distr. by TEA</t>
  </si>
  <si>
    <t>TRS on Behalf</t>
  </si>
  <si>
    <t>Total State Revenues</t>
  </si>
  <si>
    <t>Federal Revenues</t>
  </si>
  <si>
    <t>Federal Revenue Distr. by TEA</t>
  </si>
  <si>
    <t>School Health Related Services</t>
  </si>
  <si>
    <t>Federal Rev Dist by State</t>
  </si>
  <si>
    <t>Impact Aid</t>
  </si>
  <si>
    <t>Federal Revenue Distr. by Federal Govt.</t>
  </si>
  <si>
    <t>Total Federal Revenues</t>
  </si>
  <si>
    <t>Other Resources</t>
  </si>
  <si>
    <t>Sale of Real Property</t>
  </si>
  <si>
    <t>Proceeds from Capital Leases</t>
  </si>
  <si>
    <t>Operating Transfers In</t>
  </si>
  <si>
    <t>Total Other Resources</t>
  </si>
  <si>
    <t>Total Revenues and Other Resources</t>
  </si>
  <si>
    <t>Expenditure Summary by Major Object within Function</t>
  </si>
  <si>
    <t>Percent</t>
  </si>
  <si>
    <t>Increase</t>
  </si>
  <si>
    <t>(Decrease)</t>
  </si>
  <si>
    <t>of Total</t>
  </si>
  <si>
    <t>11 - Instruction</t>
  </si>
  <si>
    <t>6100 Payroll costs</t>
  </si>
  <si>
    <t>6200 Purchased and contracted services</t>
  </si>
  <si>
    <t>6300 Supplies and materials</t>
  </si>
  <si>
    <t>6400 Other operating expenditures</t>
  </si>
  <si>
    <t>6600 Capital outlay</t>
  </si>
  <si>
    <t>n/a</t>
  </si>
  <si>
    <t>Total Function 11</t>
  </si>
  <si>
    <t>12 - Instructional resources and media</t>
  </si>
  <si>
    <t>Total Function 12</t>
  </si>
  <si>
    <t>13 - Curriculum &amp; Staff Development</t>
  </si>
  <si>
    <t>Total Function 13</t>
  </si>
  <si>
    <t>21 - Instructional Leadership</t>
  </si>
  <si>
    <t>Total Function 21</t>
  </si>
  <si>
    <t>23 - School Leadership</t>
  </si>
  <si>
    <t>Total Function 23</t>
  </si>
  <si>
    <t>31 - Guidance, Counseling &amp; Eval.</t>
  </si>
  <si>
    <t>6300 Supplies and Materials</t>
  </si>
  <si>
    <t>Total Function 31</t>
  </si>
  <si>
    <t>Item#</t>
  </si>
  <si>
    <t>32 - Social Work Services</t>
  </si>
  <si>
    <t>Total Function 32</t>
  </si>
  <si>
    <t>33 - Health Services</t>
  </si>
  <si>
    <t>Total Function 33</t>
  </si>
  <si>
    <t>34 - Student Transportation</t>
  </si>
  <si>
    <t>Total Function 34</t>
  </si>
  <si>
    <t>35 - Food Service</t>
  </si>
  <si>
    <t>Total Function 35</t>
  </si>
  <si>
    <t>36 - Cocurricular/Extra curricular</t>
  </si>
  <si>
    <t>Total Function 36</t>
  </si>
  <si>
    <t>41 - General Administration</t>
  </si>
  <si>
    <t>Total Function 41</t>
  </si>
  <si>
    <t>51 - Maintenance</t>
  </si>
  <si>
    <t>6100 Payroll Costs</t>
  </si>
  <si>
    <t>Total Function 51</t>
  </si>
  <si>
    <t>52 - Security &amp; Monitoring</t>
  </si>
  <si>
    <t>Total Function 52</t>
  </si>
  <si>
    <t>53 - Data Processing</t>
  </si>
  <si>
    <t>Total Function 53</t>
  </si>
  <si>
    <t>61 - Community Services</t>
  </si>
  <si>
    <t>Total Function 61</t>
  </si>
  <si>
    <t>71 - Debt Service</t>
  </si>
  <si>
    <t>6500 Debt Service</t>
  </si>
  <si>
    <t>Total Function 71</t>
  </si>
  <si>
    <t>91 - Contracted Instructional Services</t>
  </si>
  <si>
    <t>Total Function 91</t>
  </si>
  <si>
    <t>Total Function 81</t>
  </si>
  <si>
    <t>93 - Payments to Fiscal Agent Shared Service</t>
  </si>
  <si>
    <t>6400 Other Operating Expenditures</t>
  </si>
  <si>
    <t>Total Function 93</t>
  </si>
  <si>
    <t>95 - Juvenile Justice Alternative Ed. Program</t>
  </si>
  <si>
    <t>Total Function 95</t>
  </si>
  <si>
    <t>99 - Other Intergovernmental Charges</t>
  </si>
  <si>
    <t>Total Function 99</t>
  </si>
  <si>
    <t>Total Expenditures</t>
  </si>
  <si>
    <t>Expenditure Summary by Major Object</t>
  </si>
  <si>
    <t>MIKE,</t>
  </si>
  <si>
    <t xml:space="preserve">THIS TAB IS CALCULATED ON THE 2% ONLY </t>
  </si>
  <si>
    <t>Audited Actual</t>
  </si>
  <si>
    <t>61XX</t>
  </si>
  <si>
    <t>Payroll costs</t>
  </si>
  <si>
    <t>62XX</t>
  </si>
  <si>
    <t>Purchased &amp; cont. serv.</t>
  </si>
  <si>
    <t>63XX</t>
  </si>
  <si>
    <t>Supplies &amp; Materials</t>
  </si>
  <si>
    <t>64XX</t>
  </si>
  <si>
    <t>Other operating expend.</t>
  </si>
  <si>
    <t xml:space="preserve">65XX </t>
  </si>
  <si>
    <t>66XX</t>
  </si>
  <si>
    <t>Capital Outlay</t>
  </si>
  <si>
    <t>Adopted</t>
  </si>
  <si>
    <t>Projected</t>
  </si>
  <si>
    <t xml:space="preserve"> Budget</t>
  </si>
  <si>
    <t>Budget</t>
  </si>
  <si>
    <t>2016-17</t>
  </si>
  <si>
    <t>Other</t>
  </si>
  <si>
    <t>Program Revenue Distributed by TEA</t>
  </si>
  <si>
    <t>Federal Breakfast Reimbursement</t>
  </si>
  <si>
    <t>Federal Lunch Reimbursement</t>
  </si>
  <si>
    <t>USDA Commodities</t>
  </si>
  <si>
    <t>Other Federal Revenues</t>
  </si>
  <si>
    <t>Payroll</t>
  </si>
  <si>
    <t>Contracted Services</t>
  </si>
  <si>
    <t>Supplies and Materials</t>
  </si>
  <si>
    <t>Other Operating Costs</t>
  </si>
  <si>
    <t>Excess (Deficiencies) of Revenues and</t>
  </si>
  <si>
    <t>Other Financial Resources Over Expenditures</t>
  </si>
  <si>
    <t>and Other Financial Uses</t>
  </si>
  <si>
    <t>Debt Service Fund</t>
  </si>
  <si>
    <t xml:space="preserve">Audited </t>
  </si>
  <si>
    <t>Current Property Tax Collections</t>
  </si>
  <si>
    <t>Delinquent Property Tax Collections</t>
  </si>
  <si>
    <t>Foundation School Prog Revenue</t>
  </si>
  <si>
    <t>Federal Program Revenues</t>
  </si>
  <si>
    <t>Principal on Bonds</t>
  </si>
  <si>
    <t>Interest on Bonds</t>
  </si>
  <si>
    <t>Other Debt Service Fees</t>
  </si>
  <si>
    <t>FY 2022-23</t>
  </si>
  <si>
    <t>2021-22 Adopted</t>
  </si>
  <si>
    <t>Audited                               Actual                               FY 2020-21</t>
  </si>
  <si>
    <t>Adopted                                  Budget              FY 2021-22</t>
  </si>
  <si>
    <t>81 - Facilities Acquisition</t>
  </si>
  <si>
    <t>Other local revenue</t>
  </si>
  <si>
    <t>Child Nutrition</t>
  </si>
  <si>
    <t>Child Nutrition Fund</t>
  </si>
  <si>
    <t>Combined Funds - General, Child Nutrition, and Debt Service</t>
  </si>
  <si>
    <t xml:space="preserve">  Other Resources (ESSER III)</t>
  </si>
  <si>
    <t xml:space="preserve">      Adopted by Board of School Trustees</t>
  </si>
  <si>
    <t>Adopted Budget for the Fiscal Year Ending August 31, 2023</t>
  </si>
  <si>
    <t>Change from FY</t>
  </si>
  <si>
    <t>Adopted                           Budget              FY 2022-23</t>
  </si>
  <si>
    <t>Change from        2021-22 Adopted Budget to            2022-23     Adopted Budget</t>
  </si>
  <si>
    <t>Adoped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</si>
</sst>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0%\ ;\(0.00%\)"/>
    <numFmt numFmtId="169" formatCode="0.0%"/>
    <numFmt numFmtId="170" formatCode="_(&quot;$&quot;* #,##0.00000_);_(&quot;$&quot;* \(#,##0.00000\);_(&quot;$&quot;* &quot;-&quot;?????_);_(@_)"/>
    <numFmt numFmtId="171" formatCode="0.00000"/>
    <numFmt numFmtId="172" formatCode="_(* #,##0.000000_);_(* \(#,##0.000000\);_(* &quot;-&quot;??_);_(@_)"/>
    <numFmt numFmtId="173" formatCode="_(&quot;$&quot;* #,##0.00000_);_(&quot;$&quot;* \(#,##0.00000\);_(&quot;$&quot;* &quot;-&quot;??_);_(@_)"/>
    <numFmt numFmtId="174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indexed="8"/>
      <name val="Times New Roman"/>
      <family val="1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</cellStyleXfs>
  <cellXfs count="240">
    <xf numFmtId="0" fontId="0" fillId="0" borderId="0" xfId="0"/>
    <xf numFmtId="0" fontId="3" fillId="2" borderId="0" xfId="4" quotePrefix="1"/>
    <xf numFmtId="0" fontId="3" fillId="2" borderId="0" xfId="4"/>
    <xf numFmtId="0" fontId="3" fillId="2" borderId="1" xfId="4" applyBorder="1"/>
    <xf numFmtId="0" fontId="3" fillId="2" borderId="2" xfId="4" applyBorder="1"/>
    <xf numFmtId="0" fontId="3" fillId="2" borderId="3" xfId="4" applyBorder="1"/>
    <xf numFmtId="0" fontId="3" fillId="2" borderId="4" xfId="4" applyBorder="1"/>
    <xf numFmtId="0" fontId="3" fillId="2" borderId="5" xfId="4" applyBorder="1"/>
    <xf numFmtId="0" fontId="4" fillId="3" borderId="4" xfId="4" applyFont="1" applyFill="1" applyBorder="1"/>
    <xf numFmtId="0" fontId="4" fillId="3" borderId="0" xfId="4" applyFont="1" applyFill="1"/>
    <xf numFmtId="0" fontId="5" fillId="3" borderId="0" xfId="4" applyFont="1" applyFill="1" applyAlignment="1">
      <alignment horizontal="centerContinuous"/>
    </xf>
    <xf numFmtId="0" fontId="4" fillId="3" borderId="0" xfId="4" applyFont="1" applyFill="1" applyAlignment="1">
      <alignment horizontal="centerContinuous"/>
    </xf>
    <xf numFmtId="0" fontId="6" fillId="3" borderId="4" xfId="4" applyFont="1" applyFill="1" applyBorder="1" applyAlignment="1">
      <alignment horizontal="centerContinuous"/>
    </xf>
    <xf numFmtId="0" fontId="5" fillId="3" borderId="4" xfId="4" applyFont="1" applyFill="1" applyBorder="1" applyAlignment="1">
      <alignment horizontal="centerContinuous"/>
    </xf>
    <xf numFmtId="0" fontId="5" fillId="3" borderId="6" xfId="4" applyFont="1" applyFill="1" applyBorder="1" applyAlignment="1">
      <alignment horizontal="centerContinuous"/>
    </xf>
    <xf numFmtId="0" fontId="5" fillId="3" borderId="7" xfId="4" applyFont="1" applyFill="1" applyBorder="1" applyAlignment="1">
      <alignment horizontal="centerContinuous"/>
    </xf>
    <xf numFmtId="0" fontId="4" fillId="3" borderId="7" xfId="4" applyFont="1" applyFill="1" applyBorder="1" applyAlignment="1">
      <alignment horizontal="centerContinuous"/>
    </xf>
    <xf numFmtId="0" fontId="3" fillId="2" borderId="8" xfId="4" applyBorder="1"/>
    <xf numFmtId="0" fontId="5" fillId="2" borderId="0" xfId="4" applyFont="1" applyAlignment="1">
      <alignment horizontal="centerContinuous"/>
    </xf>
    <xf numFmtId="0" fontId="4" fillId="2" borderId="0" xfId="4" applyFont="1" applyAlignment="1">
      <alignment horizontal="centerContinuous"/>
    </xf>
    <xf numFmtId="0" fontId="4" fillId="3" borderId="1" xfId="4" applyFont="1" applyFill="1" applyBorder="1"/>
    <xf numFmtId="0" fontId="4" fillId="3" borderId="2" xfId="4" applyFont="1" applyFill="1" applyBorder="1"/>
    <xf numFmtId="0" fontId="7" fillId="3" borderId="4" xfId="4" applyFont="1" applyFill="1" applyBorder="1" applyAlignment="1">
      <alignment horizontal="centerContinuous"/>
    </xf>
    <xf numFmtId="0" fontId="4" fillId="3" borderId="4" xfId="4" applyFont="1" applyFill="1" applyBorder="1" applyAlignment="1">
      <alignment horizontal="centerContinuous"/>
    </xf>
    <xf numFmtId="0" fontId="4" fillId="2" borderId="4" xfId="4" applyFont="1" applyBorder="1" applyAlignment="1">
      <alignment horizontal="centerContinuous"/>
    </xf>
    <xf numFmtId="0" fontId="4" fillId="2" borderId="6" xfId="4" applyFont="1" applyBorder="1" applyAlignment="1">
      <alignment horizontal="centerContinuous"/>
    </xf>
    <xf numFmtId="0" fontId="4" fillId="2" borderId="7" xfId="4" applyFont="1" applyBorder="1" applyAlignment="1">
      <alignment horizontal="centerContinuous"/>
    </xf>
    <xf numFmtId="0" fontId="4" fillId="3" borderId="1" xfId="4" applyFont="1" applyFill="1" applyBorder="1" applyAlignment="1">
      <alignment horizontal="centerContinuous"/>
    </xf>
    <xf numFmtId="0" fontId="4" fillId="3" borderId="2" xfId="4" applyFont="1" applyFill="1" applyBorder="1" applyAlignment="1">
      <alignment horizontal="centerContinuous"/>
    </xf>
    <xf numFmtId="0" fontId="8" fillId="3" borderId="4" xfId="4" applyFont="1" applyFill="1" applyBorder="1" applyAlignment="1">
      <alignment horizontal="centerContinuous"/>
    </xf>
    <xf numFmtId="164" fontId="8" fillId="3" borderId="4" xfId="4" applyNumberFormat="1" applyFont="1" applyFill="1" applyBorder="1" applyAlignment="1">
      <alignment horizontal="centerContinuous"/>
    </xf>
    <xf numFmtId="0" fontId="5" fillId="2" borderId="0" xfId="4" applyFont="1"/>
    <xf numFmtId="165" fontId="11" fillId="0" borderId="0" xfId="2" applyNumberFormat="1" applyFont="1" applyFill="1"/>
    <xf numFmtId="10" fontId="0" fillId="0" borderId="0" xfId="3" applyNumberFormat="1" applyFont="1" applyFill="1"/>
    <xf numFmtId="166" fontId="11" fillId="0" borderId="0" xfId="1" applyNumberFormat="1" applyFont="1" applyFill="1"/>
    <xf numFmtId="166" fontId="11" fillId="0" borderId="0" xfId="6" applyNumberFormat="1" applyFont="1" applyFill="1"/>
    <xf numFmtId="166" fontId="10" fillId="0" borderId="0" xfId="1" applyNumberFormat="1" applyFont="1" applyFill="1"/>
    <xf numFmtId="166" fontId="11" fillId="0" borderId="10" xfId="1" applyNumberFormat="1" applyFont="1" applyFill="1" applyBorder="1"/>
    <xf numFmtId="166" fontId="11" fillId="0" borderId="0" xfId="1" applyNumberFormat="1" applyFont="1" applyFill="1" applyBorder="1"/>
    <xf numFmtId="165" fontId="11" fillId="0" borderId="11" xfId="2" applyNumberFormat="1" applyFont="1" applyFill="1" applyBorder="1"/>
    <xf numFmtId="165" fontId="11" fillId="0" borderId="12" xfId="2" applyNumberFormat="1" applyFont="1" applyFill="1" applyBorder="1"/>
    <xf numFmtId="166" fontId="13" fillId="0" borderId="0" xfId="1" applyNumberFormat="1" applyFont="1" applyFill="1" applyBorder="1" applyAlignment="1"/>
    <xf numFmtId="166" fontId="12" fillId="0" borderId="0" xfId="1" applyNumberFormat="1" applyFont="1" applyFill="1" applyBorder="1" applyAlignment="1">
      <alignment horizontal="center"/>
    </xf>
    <xf numFmtId="166" fontId="13" fillId="0" borderId="0" xfId="1" applyNumberFormat="1" applyFont="1" applyFill="1" applyAlignment="1">
      <alignment horizontal="center"/>
    </xf>
    <xf numFmtId="166" fontId="12" fillId="0" borderId="0" xfId="1" applyNumberFormat="1" applyFont="1" applyFill="1" applyAlignment="1">
      <alignment horizontal="center"/>
    </xf>
    <xf numFmtId="166" fontId="12" fillId="0" borderId="9" xfId="1" applyNumberFormat="1" applyFont="1" applyFill="1" applyBorder="1" applyAlignment="1">
      <alignment horizontal="center"/>
    </xf>
    <xf numFmtId="42" fontId="10" fillId="0" borderId="0" xfId="1" applyNumberFormat="1" applyFont="1" applyFill="1"/>
    <xf numFmtId="166" fontId="11" fillId="0" borderId="9" xfId="1" applyNumberFormat="1" applyFont="1" applyFill="1" applyBorder="1"/>
    <xf numFmtId="166" fontId="11" fillId="0" borderId="0" xfId="1" applyNumberFormat="1" applyFont="1" applyFill="1" applyAlignment="1">
      <alignment horizontal="right"/>
    </xf>
    <xf numFmtId="166" fontId="11" fillId="0" borderId="12" xfId="1" applyNumberFormat="1" applyFont="1" applyFill="1" applyBorder="1"/>
    <xf numFmtId="166" fontId="10" fillId="0" borderId="0" xfId="1" applyNumberFormat="1" applyFont="1" applyFill="1" applyBorder="1"/>
    <xf numFmtId="166" fontId="14" fillId="0" borderId="0" xfId="1" applyNumberFormat="1" applyFont="1" applyFill="1" applyBorder="1"/>
    <xf numFmtId="166" fontId="0" fillId="0" borderId="0" xfId="1" applyNumberFormat="1" applyFont="1" applyFill="1"/>
    <xf numFmtId="166" fontId="15" fillId="0" borderId="0" xfId="1" applyNumberFormat="1" applyFont="1" applyFill="1"/>
    <xf numFmtId="166" fontId="14" fillId="0" borderId="0" xfId="1" applyNumberFormat="1" applyFont="1" applyFill="1"/>
    <xf numFmtId="166" fontId="14" fillId="0" borderId="0" xfId="1" applyNumberFormat="1" applyFont="1" applyFill="1" applyAlignment="1">
      <alignment horizontal="center"/>
    </xf>
    <xf numFmtId="166" fontId="14" fillId="0" borderId="0" xfId="1" applyNumberFormat="1" applyFont="1" applyFill="1" applyAlignment="1">
      <alignment horizontal="center" wrapText="1"/>
    </xf>
    <xf numFmtId="166" fontId="16" fillId="0" borderId="0" xfId="1" applyNumberFormat="1" applyFont="1" applyFill="1"/>
    <xf numFmtId="41" fontId="10" fillId="0" borderId="0" xfId="1" applyNumberFormat="1" applyFont="1" applyFill="1"/>
    <xf numFmtId="166" fontId="10" fillId="0" borderId="10" xfId="1" applyNumberFormat="1" applyFont="1" applyFill="1" applyBorder="1"/>
    <xf numFmtId="41" fontId="10" fillId="0" borderId="10" xfId="1" applyNumberFormat="1" applyFont="1" applyFill="1" applyBorder="1"/>
    <xf numFmtId="165" fontId="10" fillId="0" borderId="12" xfId="2" applyNumberFormat="1" applyFont="1" applyFill="1" applyBorder="1"/>
    <xf numFmtId="165" fontId="9" fillId="0" borderId="0" xfId="2" applyNumberFormat="1" applyFont="1" applyFill="1" applyBorder="1"/>
    <xf numFmtId="166" fontId="9" fillId="0" borderId="0" xfId="1" applyNumberFormat="1" applyFont="1" applyFill="1"/>
    <xf numFmtId="166" fontId="21" fillId="0" borderId="0" xfId="1" applyNumberFormat="1" applyFont="1" applyFill="1" applyAlignment="1">
      <alignment horizontal="center"/>
    </xf>
    <xf numFmtId="166" fontId="21" fillId="0" borderId="9" xfId="1" applyNumberFormat="1" applyFont="1" applyFill="1" applyBorder="1" applyAlignment="1">
      <alignment horizontal="center"/>
    </xf>
    <xf numFmtId="166" fontId="20" fillId="0" borderId="0" xfId="1" applyNumberFormat="1" applyFont="1" applyFill="1" applyAlignment="1">
      <alignment horizontal="center"/>
    </xf>
    <xf numFmtId="166" fontId="20" fillId="0" borderId="0" xfId="1" applyNumberFormat="1" applyFont="1" applyFill="1" applyAlignment="1">
      <alignment horizontal="right"/>
    </xf>
    <xf numFmtId="10" fontId="20" fillId="0" borderId="0" xfId="3" applyNumberFormat="1" applyFont="1" applyFill="1" applyBorder="1" applyAlignment="1">
      <alignment horizontal="right"/>
    </xf>
    <xf numFmtId="166" fontId="20" fillId="0" borderId="10" xfId="1" applyNumberFormat="1" applyFont="1" applyFill="1" applyBorder="1" applyAlignment="1">
      <alignment horizontal="right"/>
    </xf>
    <xf numFmtId="166" fontId="20" fillId="0" borderId="0" xfId="1" applyNumberFormat="1" applyFont="1" applyFill="1" applyBorder="1" applyAlignment="1">
      <alignment horizontal="right"/>
    </xf>
    <xf numFmtId="166" fontId="20" fillId="0" borderId="0" xfId="1" applyNumberFormat="1" applyFont="1" applyFill="1"/>
    <xf numFmtId="166" fontId="20" fillId="0" borderId="10" xfId="1" applyNumberFormat="1" applyFont="1" applyFill="1" applyBorder="1"/>
    <xf numFmtId="166" fontId="20" fillId="0" borderId="0" xfId="1" applyNumberFormat="1" applyFont="1" applyFill="1" applyBorder="1"/>
    <xf numFmtId="42" fontId="20" fillId="0" borderId="11" xfId="2" applyNumberFormat="1" applyFont="1" applyFill="1" applyBorder="1" applyAlignment="1">
      <alignment horizontal="right"/>
    </xf>
    <xf numFmtId="165" fontId="20" fillId="0" borderId="0" xfId="2" applyNumberFormat="1" applyFont="1" applyFill="1" applyAlignment="1">
      <alignment horizontal="right"/>
    </xf>
    <xf numFmtId="165" fontId="20" fillId="0" borderId="0" xfId="2" applyNumberFormat="1" applyFont="1" applyFill="1" applyBorder="1" applyAlignment="1">
      <alignment horizontal="right"/>
    </xf>
    <xf numFmtId="165" fontId="20" fillId="0" borderId="11" xfId="2" applyNumberFormat="1" applyFont="1" applyFill="1" applyBorder="1" applyAlignment="1">
      <alignment horizontal="right"/>
    </xf>
    <xf numFmtId="166" fontId="25" fillId="0" borderId="0" xfId="1" applyNumberFormat="1" applyFont="1" applyFill="1"/>
    <xf numFmtId="10" fontId="11" fillId="0" borderId="0" xfId="3" applyNumberFormat="1" applyFont="1" applyFill="1"/>
    <xf numFmtId="41" fontId="11" fillId="0" borderId="0" xfId="1" applyNumberFormat="1" applyFont="1" applyFill="1"/>
    <xf numFmtId="41" fontId="11" fillId="0" borderId="10" xfId="1" applyNumberFormat="1" applyFont="1" applyFill="1" applyBorder="1"/>
    <xf numFmtId="41" fontId="11" fillId="0" borderId="0" xfId="11" applyNumberFormat="1" applyFont="1" applyFill="1"/>
    <xf numFmtId="41" fontId="11" fillId="0" borderId="10" xfId="11" applyNumberFormat="1" applyFont="1" applyFill="1" applyBorder="1"/>
    <xf numFmtId="169" fontId="11" fillId="0" borderId="0" xfId="3" applyNumberFormat="1" applyFont="1" applyFill="1"/>
    <xf numFmtId="41" fontId="11" fillId="0" borderId="0" xfId="1" applyNumberFormat="1" applyFont="1" applyFill="1" applyBorder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ill="1"/>
    <xf numFmtId="0" fontId="13" fillId="0" borderId="0" xfId="5" applyFont="1" applyFill="1"/>
    <xf numFmtId="170" fontId="13" fillId="0" borderId="0" xfId="5" applyNumberFormat="1" applyFont="1" applyFill="1"/>
    <xf numFmtId="171" fontId="13" fillId="0" borderId="0" xfId="5" applyNumberFormat="1" applyFont="1" applyFill="1"/>
    <xf numFmtId="38" fontId="11" fillId="0" borderId="0" xfId="5" applyNumberFormat="1" applyFill="1"/>
    <xf numFmtId="6" fontId="21" fillId="0" borderId="0" xfId="5" applyNumberFormat="1" applyFont="1" applyFill="1" applyAlignment="1">
      <alignment horizontal="center" vertical="top"/>
    </xf>
    <xf numFmtId="3" fontId="12" fillId="0" borderId="0" xfId="8" applyNumberFormat="1" applyFont="1" applyFill="1" applyAlignment="1">
      <alignment horizontal="center"/>
    </xf>
    <xf numFmtId="0" fontId="11" fillId="0" borderId="0" xfId="5" applyFill="1"/>
    <xf numFmtId="6" fontId="12" fillId="0" borderId="0" xfId="5" applyNumberFormat="1" applyFont="1" applyFill="1" applyAlignment="1">
      <alignment horizontal="center"/>
    </xf>
    <xf numFmtId="38" fontId="12" fillId="0" borderId="0" xfId="5" applyNumberFormat="1" applyFont="1" applyFill="1" applyAlignment="1">
      <alignment horizontal="right"/>
    </xf>
    <xf numFmtId="0" fontId="14" fillId="0" borderId="0" xfId="0" applyFont="1" applyFill="1" applyAlignment="1">
      <alignment horizontal="center"/>
    </xf>
    <xf numFmtId="6" fontId="12" fillId="0" borderId="9" xfId="5" applyNumberFormat="1" applyFont="1" applyFill="1" applyBorder="1" applyAlignment="1">
      <alignment horizontal="center"/>
    </xf>
    <xf numFmtId="0" fontId="12" fillId="0" borderId="0" xfId="5" applyFont="1" applyFill="1"/>
    <xf numFmtId="6" fontId="11" fillId="0" borderId="0" xfId="5" applyNumberFormat="1" applyFill="1"/>
    <xf numFmtId="10" fontId="10" fillId="0" borderId="0" xfId="3" applyNumberFormat="1" applyFont="1" applyFill="1"/>
    <xf numFmtId="0" fontId="11" fillId="0" borderId="0" xfId="5" applyFill="1" applyAlignment="1">
      <alignment horizontal="left"/>
    </xf>
    <xf numFmtId="0" fontId="12" fillId="0" borderId="0" xfId="5" applyFont="1" applyFill="1" applyAlignment="1">
      <alignment horizontal="left"/>
    </xf>
    <xf numFmtId="38" fontId="11" fillId="0" borderId="10" xfId="5" applyNumberFormat="1" applyFill="1" applyBorder="1"/>
    <xf numFmtId="172" fontId="0" fillId="0" borderId="0" xfId="0" applyNumberFormat="1" applyFill="1"/>
    <xf numFmtId="41" fontId="11" fillId="0" borderId="9" xfId="5" applyNumberFormat="1" applyFill="1" applyBorder="1"/>
    <xf numFmtId="41" fontId="11" fillId="0" borderId="0" xfId="5" applyNumberFormat="1" applyFill="1"/>
    <xf numFmtId="166" fontId="11" fillId="0" borderId="0" xfId="5" applyNumberFormat="1" applyFill="1"/>
    <xf numFmtId="41" fontId="11" fillId="0" borderId="10" xfId="5" applyNumberFormat="1" applyFill="1" applyBorder="1"/>
    <xf numFmtId="166" fontId="11" fillId="0" borderId="10" xfId="5" applyNumberFormat="1" applyFill="1" applyBorder="1"/>
    <xf numFmtId="42" fontId="11" fillId="0" borderId="11" xfId="5" applyNumberFormat="1" applyFill="1" applyBorder="1" applyAlignment="1">
      <alignment horizontal="right"/>
    </xf>
    <xf numFmtId="42" fontId="11" fillId="0" borderId="0" xfId="5" applyNumberFormat="1" applyFill="1" applyAlignment="1">
      <alignment horizontal="right"/>
    </xf>
    <xf numFmtId="42" fontId="11" fillId="0" borderId="0" xfId="5" applyNumberFormat="1" applyFill="1"/>
    <xf numFmtId="41" fontId="11" fillId="0" borderId="0" xfId="7" applyNumberFormat="1" applyFill="1" applyAlignment="1">
      <alignment horizontal="right"/>
    </xf>
    <xf numFmtId="41" fontId="11" fillId="0" borderId="0" xfId="5" applyNumberFormat="1" applyFill="1" applyAlignment="1">
      <alignment horizontal="right"/>
    </xf>
    <xf numFmtId="5" fontId="11" fillId="0" borderId="0" xfId="5" applyNumberFormat="1" applyFill="1"/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4" fillId="0" borderId="0" xfId="0" applyFont="1" applyFill="1"/>
    <xf numFmtId="0" fontId="26" fillId="0" borderId="0" xfId="0" applyFont="1" applyFill="1"/>
    <xf numFmtId="37" fontId="0" fillId="0" borderId="0" xfId="0" applyNumberFormat="1" applyFill="1"/>
    <xf numFmtId="0" fontId="0" fillId="0" borderId="10" xfId="0" applyFill="1" applyBorder="1"/>
    <xf numFmtId="0" fontId="21" fillId="0" borderId="0" xfId="9" applyFont="1" applyFill="1" applyAlignment="1">
      <alignment horizontal="centerContinuous"/>
    </xf>
    <xf numFmtId="6" fontId="12" fillId="0" borderId="0" xfId="9" applyNumberFormat="1" applyFont="1" applyFill="1" applyAlignment="1">
      <alignment horizontal="centerContinuous"/>
    </xf>
    <xf numFmtId="0" fontId="12" fillId="0" borderId="0" xfId="9" applyFont="1" applyFill="1" applyAlignment="1">
      <alignment horizontal="centerContinuous"/>
    </xf>
    <xf numFmtId="6" fontId="11" fillId="0" borderId="0" xfId="9" applyNumberFormat="1" applyFill="1" applyAlignment="1">
      <alignment horizontal="centerContinuous"/>
    </xf>
    <xf numFmtId="0" fontId="20" fillId="0" borderId="0" xfId="9" applyFont="1" applyFill="1" applyAlignment="1">
      <alignment horizontal="centerContinuous"/>
    </xf>
    <xf numFmtId="10" fontId="20" fillId="0" borderId="0" xfId="9" applyNumberFormat="1" applyFont="1" applyFill="1" applyAlignment="1">
      <alignment horizontal="centerContinuous"/>
    </xf>
    <xf numFmtId="0" fontId="24" fillId="0" borderId="0" xfId="9" applyFont="1" applyFill="1" applyAlignment="1">
      <alignment horizontal="centerContinuous"/>
    </xf>
    <xf numFmtId="0" fontId="11" fillId="0" borderId="0" xfId="9" applyFill="1" applyAlignment="1">
      <alignment horizontal="centerContinuous"/>
    </xf>
    <xf numFmtId="0" fontId="24" fillId="0" borderId="0" xfId="9" applyFont="1" applyFill="1"/>
    <xf numFmtId="0" fontId="20" fillId="0" borderId="0" xfId="9" applyFont="1" applyFill="1"/>
    <xf numFmtId="6" fontId="20" fillId="0" borderId="0" xfId="9" applyNumberFormat="1" applyFont="1" applyFill="1"/>
    <xf numFmtId="0" fontId="21" fillId="0" borderId="0" xfId="9" applyFont="1" applyFill="1" applyAlignment="1">
      <alignment horizontal="center"/>
    </xf>
    <xf numFmtId="10" fontId="20" fillId="0" borderId="0" xfId="9" applyNumberFormat="1" applyFont="1" applyFill="1"/>
    <xf numFmtId="3" fontId="21" fillId="0" borderId="0" xfId="8" applyNumberFormat="1" applyFont="1" applyFill="1" applyAlignment="1">
      <alignment horizontal="center"/>
    </xf>
    <xf numFmtId="0" fontId="21" fillId="0" borderId="0" xfId="8" applyFont="1" applyFill="1" applyAlignment="1">
      <alignment horizontal="center"/>
    </xf>
    <xf numFmtId="0" fontId="11" fillId="0" borderId="0" xfId="8" applyFill="1"/>
    <xf numFmtId="2" fontId="21" fillId="0" borderId="0" xfId="8" applyNumberFormat="1" applyFont="1" applyFill="1" applyAlignment="1">
      <alignment horizontal="center"/>
    </xf>
    <xf numFmtId="49" fontId="20" fillId="0" borderId="0" xfId="8" applyNumberFormat="1" applyFont="1" applyFill="1"/>
    <xf numFmtId="0" fontId="2" fillId="0" borderId="0" xfId="0" applyFont="1" applyFill="1"/>
    <xf numFmtId="49" fontId="21" fillId="0" borderId="0" xfId="8" applyNumberFormat="1" applyFont="1" applyFill="1" applyAlignment="1">
      <alignment horizontal="center"/>
    </xf>
    <xf numFmtId="0" fontId="21" fillId="0" borderId="9" xfId="8" applyFont="1" applyFill="1" applyBorder="1" applyAlignment="1">
      <alignment horizontal="center"/>
    </xf>
    <xf numFmtId="0" fontId="20" fillId="0" borderId="0" xfId="8" applyFont="1" applyFill="1"/>
    <xf numFmtId="2" fontId="21" fillId="0" borderId="9" xfId="8" applyNumberFormat="1" applyFont="1" applyFill="1" applyBorder="1" applyAlignment="1">
      <alignment horizontal="center"/>
    </xf>
    <xf numFmtId="49" fontId="21" fillId="0" borderId="9" xfId="8" applyNumberFormat="1" applyFont="1" applyFill="1" applyBorder="1" applyAlignment="1">
      <alignment horizontal="center"/>
    </xf>
    <xf numFmtId="6" fontId="20" fillId="0" borderId="0" xfId="9" applyNumberFormat="1" applyFont="1" applyFill="1" applyAlignment="1">
      <alignment horizontal="right"/>
    </xf>
    <xf numFmtId="3" fontId="20" fillId="0" borderId="0" xfId="9" applyNumberFormat="1" applyFont="1" applyFill="1" applyAlignment="1">
      <alignment horizontal="right"/>
    </xf>
    <xf numFmtId="168" fontId="20" fillId="0" borderId="0" xfId="9" applyNumberFormat="1" applyFont="1" applyFill="1" applyAlignment="1">
      <alignment horizontal="right"/>
    </xf>
    <xf numFmtId="10" fontId="20" fillId="0" borderId="0" xfId="9" applyNumberFormat="1" applyFont="1" applyFill="1" applyAlignment="1">
      <alignment horizontal="right"/>
    </xf>
    <xf numFmtId="41" fontId="20" fillId="0" borderId="0" xfId="10" applyNumberFormat="1" applyFont="1" applyFill="1" applyAlignment="1">
      <alignment horizontal="right"/>
    </xf>
    <xf numFmtId="41" fontId="20" fillId="0" borderId="0" xfId="9" applyNumberFormat="1" applyFont="1" applyFill="1" applyAlignment="1">
      <alignment horizontal="right"/>
    </xf>
    <xf numFmtId="166" fontId="20" fillId="0" borderId="0" xfId="9" applyNumberFormat="1" applyFont="1" applyFill="1" applyAlignment="1">
      <alignment horizontal="right"/>
    </xf>
    <xf numFmtId="0" fontId="20" fillId="0" borderId="0" xfId="9" applyFont="1" applyFill="1" applyAlignment="1">
      <alignment wrapText="1"/>
    </xf>
    <xf numFmtId="41" fontId="20" fillId="0" borderId="9" xfId="10" applyNumberFormat="1" applyFont="1" applyFill="1" applyBorder="1" applyAlignment="1">
      <alignment horizontal="right"/>
    </xf>
    <xf numFmtId="41" fontId="20" fillId="0" borderId="9" xfId="9" applyNumberFormat="1" applyFont="1" applyFill="1" applyBorder="1" applyAlignment="1">
      <alignment horizontal="right"/>
    </xf>
    <xf numFmtId="168" fontId="20" fillId="0" borderId="9" xfId="9" applyNumberFormat="1" applyFont="1" applyFill="1" applyBorder="1" applyAlignment="1">
      <alignment horizontal="right"/>
    </xf>
    <xf numFmtId="10" fontId="20" fillId="0" borderId="9" xfId="9" applyNumberFormat="1" applyFont="1" applyFill="1" applyBorder="1" applyAlignment="1">
      <alignment horizontal="right"/>
    </xf>
    <xf numFmtId="168" fontId="20" fillId="0" borderId="11" xfId="9" applyNumberFormat="1" applyFont="1" applyFill="1" applyBorder="1" applyAlignment="1">
      <alignment horizontal="right"/>
    </xf>
    <xf numFmtId="10" fontId="20" fillId="0" borderId="11" xfId="9" applyNumberFormat="1" applyFont="1" applyFill="1" applyBorder="1" applyAlignment="1">
      <alignment horizontal="right"/>
    </xf>
    <xf numFmtId="0" fontId="25" fillId="0" borderId="0" xfId="0" applyFont="1" applyFill="1"/>
    <xf numFmtId="41" fontId="25" fillId="0" borderId="0" xfId="0" applyNumberFormat="1" applyFont="1" applyFill="1"/>
    <xf numFmtId="165" fontId="25" fillId="0" borderId="0" xfId="0" applyNumberFormat="1" applyFont="1" applyFill="1"/>
    <xf numFmtId="10" fontId="25" fillId="0" borderId="0" xfId="3" applyNumberFormat="1" applyFont="1" applyFill="1" applyBorder="1"/>
    <xf numFmtId="0" fontId="9" fillId="0" borderId="0" xfId="0" applyFont="1" applyFill="1"/>
    <xf numFmtId="2" fontId="22" fillId="0" borderId="0" xfId="8" applyNumberFormat="1" applyFont="1" applyFill="1" applyAlignment="1">
      <alignment horizontal="center"/>
    </xf>
    <xf numFmtId="2" fontId="22" fillId="0" borderId="9" xfId="8" applyNumberFormat="1" applyFont="1" applyFill="1" applyBorder="1" applyAlignment="1">
      <alignment horizontal="center"/>
    </xf>
    <xf numFmtId="0" fontId="21" fillId="0" borderId="0" xfId="8" applyFont="1" applyFill="1"/>
    <xf numFmtId="0" fontId="20" fillId="0" borderId="0" xfId="8" applyFont="1" applyFill="1" applyAlignment="1">
      <alignment horizontal="center"/>
    </xf>
    <xf numFmtId="2" fontId="20" fillId="0" borderId="0" xfId="8" applyNumberFormat="1" applyFont="1" applyFill="1" applyAlignment="1">
      <alignment horizontal="center"/>
    </xf>
    <xf numFmtId="49" fontId="20" fillId="0" borderId="0" xfId="8" applyNumberFormat="1" applyFont="1" applyFill="1" applyAlignment="1">
      <alignment horizontal="center"/>
    </xf>
    <xf numFmtId="2" fontId="23" fillId="0" borderId="0" xfId="8" applyNumberFormat="1" applyFont="1" applyFill="1" applyAlignment="1">
      <alignment horizontal="center"/>
    </xf>
    <xf numFmtId="42" fontId="20" fillId="0" borderId="0" xfId="0" applyNumberFormat="1" applyFont="1" applyFill="1" applyAlignment="1">
      <alignment horizontal="right"/>
    </xf>
    <xf numFmtId="42" fontId="20" fillId="0" borderId="0" xfId="8" applyNumberFormat="1" applyFont="1" applyFill="1" applyAlignment="1">
      <alignment horizontal="right"/>
    </xf>
    <xf numFmtId="167" fontId="20" fillId="0" borderId="0" xfId="8" applyNumberFormat="1" applyFont="1" applyFill="1" applyAlignment="1">
      <alignment horizontal="right"/>
    </xf>
    <xf numFmtId="168" fontId="20" fillId="0" borderId="0" xfId="8" applyNumberFormat="1" applyFont="1" applyFill="1" applyAlignment="1">
      <alignment horizontal="right"/>
    </xf>
    <xf numFmtId="10" fontId="20" fillId="0" borderId="0" xfId="8" applyNumberFormat="1" applyFont="1" applyFill="1" applyAlignment="1">
      <alignment horizontal="right"/>
    </xf>
    <xf numFmtId="168" fontId="23" fillId="0" borderId="0" xfId="8" applyNumberFormat="1" applyFont="1" applyFill="1" applyAlignment="1">
      <alignment horizontal="right"/>
    </xf>
    <xf numFmtId="41" fontId="20" fillId="0" borderId="0" xfId="0" applyNumberFormat="1" applyFont="1" applyFill="1" applyAlignment="1">
      <alignment horizontal="right"/>
    </xf>
    <xf numFmtId="41" fontId="20" fillId="0" borderId="0" xfId="8" applyNumberFormat="1" applyFont="1" applyFill="1" applyAlignment="1">
      <alignment horizontal="right"/>
    </xf>
    <xf numFmtId="41" fontId="20" fillId="0" borderId="0" xfId="1" applyNumberFormat="1" applyFont="1" applyFill="1" applyAlignment="1">
      <alignment horizontal="right"/>
    </xf>
    <xf numFmtId="41" fontId="20" fillId="0" borderId="10" xfId="8" applyNumberFormat="1" applyFont="1" applyFill="1" applyBorder="1" applyAlignment="1">
      <alignment horizontal="right"/>
    </xf>
    <xf numFmtId="168" fontId="20" fillId="0" borderId="10" xfId="8" applyNumberFormat="1" applyFont="1" applyFill="1" applyBorder="1" applyAlignment="1">
      <alignment horizontal="right"/>
    </xf>
    <xf numFmtId="10" fontId="20" fillId="0" borderId="10" xfId="8" applyNumberFormat="1" applyFont="1" applyFill="1" applyBorder="1" applyAlignment="1">
      <alignment horizontal="right"/>
    </xf>
    <xf numFmtId="41" fontId="20" fillId="0" borderId="0" xfId="8" applyNumberFormat="1" applyFont="1" applyFill="1" applyAlignment="1">
      <alignment horizontal="center"/>
    </xf>
    <xf numFmtId="10" fontId="23" fillId="0" borderId="0" xfId="8" applyNumberFormat="1" applyFont="1" applyFill="1" applyAlignment="1">
      <alignment horizontal="right"/>
    </xf>
    <xf numFmtId="41" fontId="20" fillId="0" borderId="0" xfId="8" applyNumberFormat="1" applyFont="1" applyFill="1"/>
    <xf numFmtId="3" fontId="20" fillId="0" borderId="0" xfId="8" applyNumberFormat="1" applyFont="1" applyFill="1"/>
    <xf numFmtId="41" fontId="20" fillId="0" borderId="10" xfId="8" applyNumberFormat="1" applyFont="1" applyFill="1" applyBorder="1"/>
    <xf numFmtId="168" fontId="20" fillId="0" borderId="0" xfId="8" applyNumberFormat="1" applyFont="1" applyFill="1" applyAlignment="1">
      <alignment horizontal="center"/>
    </xf>
    <xf numFmtId="10" fontId="20" fillId="0" borderId="0" xfId="8" applyNumberFormat="1" applyFont="1" applyFill="1" applyAlignment="1">
      <alignment horizontal="center"/>
    </xf>
    <xf numFmtId="168" fontId="23" fillId="0" borderId="0" xfId="8" applyNumberFormat="1" applyFont="1" applyFill="1" applyAlignment="1">
      <alignment horizontal="center"/>
    </xf>
    <xf numFmtId="3" fontId="20" fillId="0" borderId="0" xfId="8" applyNumberFormat="1" applyFont="1" applyFill="1" applyAlignment="1">
      <alignment horizontal="right"/>
    </xf>
    <xf numFmtId="3" fontId="21" fillId="0" borderId="9" xfId="8" applyNumberFormat="1" applyFont="1" applyFill="1" applyBorder="1" applyAlignment="1">
      <alignment horizontal="center"/>
    </xf>
    <xf numFmtId="168" fontId="20" fillId="0" borderId="0" xfId="8" applyNumberFormat="1" applyFont="1" applyFill="1"/>
    <xf numFmtId="10" fontId="20" fillId="0" borderId="0" xfId="8" applyNumberFormat="1" applyFont="1" applyFill="1"/>
    <xf numFmtId="168" fontId="23" fillId="0" borderId="0" xfId="8" applyNumberFormat="1" applyFont="1" applyFill="1"/>
    <xf numFmtId="166" fontId="20" fillId="0" borderId="0" xfId="8" applyNumberFormat="1" applyFont="1" applyFill="1" applyAlignment="1">
      <alignment horizontal="right"/>
    </xf>
    <xf numFmtId="10" fontId="21" fillId="0" borderId="0" xfId="8" applyNumberFormat="1" applyFont="1" applyFill="1" applyAlignment="1">
      <alignment horizontal="center"/>
    </xf>
    <xf numFmtId="166" fontId="20" fillId="0" borderId="10" xfId="8" applyNumberFormat="1" applyFont="1" applyFill="1" applyBorder="1" applyAlignment="1">
      <alignment horizontal="right"/>
    </xf>
    <xf numFmtId="41" fontId="20" fillId="0" borderId="0" xfId="8" applyNumberFormat="1" applyFont="1" applyFill="1" applyBorder="1" applyAlignment="1">
      <alignment horizontal="right"/>
    </xf>
    <xf numFmtId="168" fontId="20" fillId="0" borderId="0" xfId="8" applyNumberFormat="1" applyFont="1" applyFill="1" applyBorder="1" applyAlignment="1">
      <alignment horizontal="right"/>
    </xf>
    <xf numFmtId="10" fontId="20" fillId="0" borderId="0" xfId="8" applyNumberFormat="1" applyFont="1" applyFill="1" applyBorder="1" applyAlignment="1">
      <alignment horizontal="right"/>
    </xf>
    <xf numFmtId="0" fontId="20" fillId="0" borderId="0" xfId="8" applyFont="1" applyFill="1" applyAlignment="1">
      <alignment horizontal="right"/>
    </xf>
    <xf numFmtId="168" fontId="20" fillId="0" borderId="11" xfId="8" applyNumberFormat="1" applyFont="1" applyFill="1" applyBorder="1" applyAlignment="1">
      <alignment horizontal="right"/>
    </xf>
    <xf numFmtId="10" fontId="20" fillId="0" borderId="11" xfId="8" applyNumberFormat="1" applyFont="1" applyFill="1" applyBorder="1" applyAlignment="1">
      <alignment horizontal="right"/>
    </xf>
    <xf numFmtId="0" fontId="15" fillId="0" borderId="0" xfId="0" applyFont="1" applyFill="1"/>
    <xf numFmtId="0" fontId="16" fillId="0" borderId="0" xfId="0" applyFont="1" applyFill="1"/>
    <xf numFmtId="165" fontId="10" fillId="0" borderId="0" xfId="2" applyNumberFormat="1" applyFont="1" applyFill="1"/>
    <xf numFmtId="0" fontId="0" fillId="0" borderId="0" xfId="0" applyFill="1" applyAlignment="1">
      <alignment horizontal="left"/>
    </xf>
    <xf numFmtId="165" fontId="15" fillId="0" borderId="0" xfId="0" applyNumberFormat="1" applyFont="1" applyFill="1"/>
    <xf numFmtId="0" fontId="17" fillId="0" borderId="0" xfId="0" applyFont="1" applyFill="1"/>
    <xf numFmtId="166" fontId="15" fillId="0" borderId="0" xfId="0" applyNumberFormat="1" applyFont="1" applyFill="1"/>
    <xf numFmtId="0" fontId="18" fillId="0" borderId="0" xfId="0" applyFont="1" applyFill="1"/>
    <xf numFmtId="166" fontId="18" fillId="0" borderId="0" xfId="1" applyNumberFormat="1" applyFont="1" applyFill="1"/>
    <xf numFmtId="0" fontId="9" fillId="0" borderId="0" xfId="0" applyFont="1" applyFill="1" applyAlignment="1">
      <alignment horizontal="right"/>
    </xf>
    <xf numFmtId="0" fontId="13" fillId="0" borderId="0" xfId="5" applyFont="1" applyFill="1" applyAlignment="1">
      <alignment horizontal="center"/>
    </xf>
    <xf numFmtId="38" fontId="12" fillId="0" borderId="9" xfId="5" applyNumberFormat="1" applyFont="1" applyFill="1" applyBorder="1" applyAlignment="1">
      <alignment horizontal="center"/>
    </xf>
    <xf numFmtId="0" fontId="11" fillId="0" borderId="0" xfId="5" applyFill="1" applyAlignment="1">
      <alignment horizontal="left" indent="1"/>
    </xf>
    <xf numFmtId="6" fontId="12" fillId="0" borderId="0" xfId="5" applyNumberFormat="1" applyFont="1" applyFill="1" applyAlignment="1">
      <alignment horizontal="right"/>
    </xf>
    <xf numFmtId="0" fontId="11" fillId="0" borderId="0" xfId="5" applyFill="1" applyAlignment="1">
      <alignment textRotation="45"/>
    </xf>
    <xf numFmtId="41" fontId="11" fillId="0" borderId="9" xfId="5" applyNumberFormat="1" applyFill="1" applyBorder="1" applyAlignment="1">
      <alignment horizontal="right"/>
    </xf>
    <xf numFmtId="173" fontId="13" fillId="0" borderId="0" xfId="2" applyNumberFormat="1" applyFont="1" applyFill="1"/>
    <xf numFmtId="43" fontId="0" fillId="0" borderId="0" xfId="1" applyFont="1" applyFill="1"/>
    <xf numFmtId="42" fontId="0" fillId="0" borderId="0" xfId="0" applyNumberFormat="1" applyFill="1"/>
    <xf numFmtId="165" fontId="0" fillId="0" borderId="0" xfId="0" applyNumberFormat="1" applyFill="1"/>
    <xf numFmtId="174" fontId="0" fillId="0" borderId="0" xfId="3" applyNumberFormat="1" applyFont="1" applyFill="1"/>
    <xf numFmtId="41" fontId="15" fillId="0" borderId="0" xfId="0" applyNumberFormat="1" applyFont="1" applyFill="1"/>
    <xf numFmtId="0" fontId="12" fillId="0" borderId="0" xfId="5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66" fontId="14" fillId="0" borderId="0" xfId="1" applyNumberFormat="1" applyFont="1" applyFill="1" applyAlignment="1">
      <alignment horizontal="center" wrapText="1"/>
    </xf>
    <xf numFmtId="0" fontId="24" fillId="0" borderId="0" xfId="8" applyFont="1" applyFill="1" applyAlignment="1">
      <alignment horizontal="center"/>
    </xf>
    <xf numFmtId="0" fontId="21" fillId="0" borderId="0" xfId="8" applyFont="1" applyFill="1" applyAlignment="1">
      <alignment horizontal="center"/>
    </xf>
    <xf numFmtId="0" fontId="12" fillId="0" borderId="0" xfId="8" applyFont="1" applyFill="1" applyAlignment="1">
      <alignment horizontal="center"/>
    </xf>
    <xf numFmtId="0" fontId="19" fillId="0" borderId="0" xfId="8" applyFont="1" applyFill="1" applyAlignment="1">
      <alignment horizontal="center"/>
    </xf>
    <xf numFmtId="0" fontId="13" fillId="0" borderId="0" xfId="5" applyFont="1" applyFill="1" applyAlignment="1">
      <alignment horizontal="right"/>
    </xf>
  </cellXfs>
  <cellStyles count="12">
    <cellStyle name="Comma" xfId="1" builtinId="3"/>
    <cellStyle name="Comma 2" xfId="6" xr:uid="{725AD236-C544-436C-93BB-C8372F73EB87}"/>
    <cellStyle name="Comma 2 2" xfId="11" xr:uid="{133B695E-3A99-40D5-AD78-714AB4DB1DB9}"/>
    <cellStyle name="Currency" xfId="2" builtinId="4"/>
    <cellStyle name="Normal" xfId="0" builtinId="0"/>
    <cellStyle name="Normal 10" xfId="9" xr:uid="{49F51BA1-6E47-4C97-8F57-35B577E70782}"/>
    <cellStyle name="Normal 10 2" xfId="10" xr:uid="{7A2CB2AB-2A69-4459-8191-9D43D7D8B2B4}"/>
    <cellStyle name="Normal 2" xfId="5" xr:uid="{72591824-47B8-4E23-A660-68F20998B5D0}"/>
    <cellStyle name="Normal 2 10" xfId="4" xr:uid="{E2168533-5BF1-4189-9360-03201B874A37}"/>
    <cellStyle name="Normal 6" xfId="7" xr:uid="{143F60B5-A63B-4379-8DFC-31206F70E702}"/>
    <cellStyle name="Normal 9" xfId="8" xr:uid="{72F0F91A-78A0-41BA-838D-4B5F4602C31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306551</xdr:colOff>
      <xdr:row>1</xdr:row>
      <xdr:rowOff>94746</xdr:rowOff>
    </xdr:from>
    <xdr:to>
      <xdr:col>6</xdr:col>
      <xdr:colOff>355944</xdr:colOff>
      <xdr:row>7</xdr:row>
      <xdr:rowOff>152988</xdr:rowOff>
    </xdr:to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C8E45490-1CED-497C-A76D-15B422F49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241" y="280867"/>
          <a:ext cx="2282841" cy="1426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317499</xdr:colOff>
      <xdr:row>1</xdr:row>
      <xdr:rowOff>98535</xdr:rowOff>
    </xdr:from>
    <xdr:ext cx="2288192" cy="1430120"/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FF23DE01-90CE-4EC7-92E3-C96A5669C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189" y="284656"/>
          <a:ext cx="2288192" cy="14301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E97E-1015-4856-8837-B2AAD74FC73A}">
  <sheetPr>
    <pageSetUpPr fitToPage="1"/>
  </sheetPr>
  <dimension ref="A1:J41"/>
  <sheetViews>
    <sheetView tabSelected="1" showOutlineSymbols="0" zoomScale="87" zoomScaleNormal="87" workbookViewId="0"/>
  </sheetViews>
  <sheetFormatPr defaultColWidth="11.140625" defaultRowHeight="15" x14ac:dyDescent="0.2"/>
  <cols>
    <col min="1" max="1" width="7.140625" style="2" customWidth="1"/>
    <col min="2" max="8" width="11.140625" style="2"/>
    <col min="9" max="9" width="9.85546875" style="2" customWidth="1"/>
    <col min="10" max="10" width="2.28515625" style="2" customWidth="1"/>
    <col min="11" max="11" width="5" style="2" customWidth="1"/>
    <col min="12" max="13" width="27.140625" style="2" customWidth="1"/>
    <col min="14" max="16384" width="11.140625" style="2"/>
  </cols>
  <sheetData>
    <row r="1" spans="1:10" x14ac:dyDescent="0.2">
      <c r="A1" s="1"/>
    </row>
    <row r="2" spans="1:10" ht="15.75" thickBot="1" x14ac:dyDescent="0.25"/>
    <row r="3" spans="1:10" x14ac:dyDescent="0.2">
      <c r="B3" s="3"/>
      <c r="C3" s="4"/>
      <c r="D3" s="4"/>
      <c r="E3" s="4"/>
      <c r="F3" s="4"/>
      <c r="G3" s="4"/>
      <c r="H3" s="4"/>
      <c r="I3" s="4"/>
      <c r="J3" s="5"/>
    </row>
    <row r="4" spans="1:10" x14ac:dyDescent="0.2">
      <c r="B4" s="6"/>
      <c r="J4" s="7"/>
    </row>
    <row r="5" spans="1:10" x14ac:dyDescent="0.2">
      <c r="B5" s="8"/>
      <c r="C5" s="9"/>
      <c r="D5" s="9"/>
      <c r="E5" s="9"/>
      <c r="F5" s="9"/>
      <c r="G5" s="9"/>
      <c r="H5" s="9"/>
      <c r="I5" s="9"/>
      <c r="J5" s="7"/>
    </row>
    <row r="6" spans="1:10" ht="18" x14ac:dyDescent="0.25">
      <c r="B6" s="8"/>
      <c r="C6" s="10"/>
      <c r="D6" s="11"/>
      <c r="E6" s="11"/>
      <c r="F6" s="11"/>
      <c r="G6" s="11"/>
      <c r="H6" s="11"/>
      <c r="I6" s="11"/>
      <c r="J6" s="7"/>
    </row>
    <row r="7" spans="1:10" ht="30" x14ac:dyDescent="0.4">
      <c r="B7" s="12"/>
      <c r="C7" s="10"/>
      <c r="D7" s="11"/>
      <c r="E7" s="11"/>
      <c r="F7" s="11"/>
      <c r="G7" s="11"/>
      <c r="H7" s="11"/>
      <c r="I7" s="11"/>
      <c r="J7" s="7"/>
    </row>
    <row r="8" spans="1:10" ht="30" x14ac:dyDescent="0.4">
      <c r="B8" s="12" t="s">
        <v>0</v>
      </c>
      <c r="C8" s="10"/>
      <c r="D8" s="11"/>
      <c r="E8" s="11"/>
      <c r="F8" s="11"/>
      <c r="G8" s="11"/>
      <c r="H8" s="11"/>
      <c r="I8" s="11"/>
      <c r="J8" s="7"/>
    </row>
    <row r="9" spans="1:10" ht="18" x14ac:dyDescent="0.25">
      <c r="B9" s="13"/>
      <c r="C9" s="10"/>
      <c r="D9" s="11"/>
      <c r="E9" s="11"/>
      <c r="F9" s="11"/>
      <c r="G9" s="11"/>
      <c r="H9" s="11"/>
      <c r="I9" s="11"/>
      <c r="J9" s="7"/>
    </row>
    <row r="10" spans="1:10" ht="18.75" thickBot="1" x14ac:dyDescent="0.3">
      <c r="B10" s="14"/>
      <c r="C10" s="15"/>
      <c r="D10" s="16"/>
      <c r="E10" s="16"/>
      <c r="F10" s="16"/>
      <c r="G10" s="16"/>
      <c r="H10" s="16"/>
      <c r="I10" s="16"/>
      <c r="J10" s="17"/>
    </row>
    <row r="11" spans="1:10" ht="18" x14ac:dyDescent="0.25">
      <c r="B11" s="18"/>
      <c r="C11" s="18"/>
      <c r="D11" s="19"/>
      <c r="E11" s="19"/>
      <c r="F11" s="19"/>
      <c r="G11" s="19"/>
      <c r="H11" s="19"/>
      <c r="I11" s="19"/>
    </row>
    <row r="12" spans="1:10" ht="18.75" thickBot="1" x14ac:dyDescent="0.3">
      <c r="B12" s="18"/>
      <c r="C12" s="18"/>
      <c r="D12" s="19"/>
      <c r="E12" s="19"/>
      <c r="F12" s="19"/>
      <c r="G12" s="19"/>
      <c r="H12" s="19"/>
      <c r="I12" s="19"/>
    </row>
    <row r="13" spans="1:10" x14ac:dyDescent="0.2">
      <c r="B13" s="20"/>
      <c r="C13" s="21"/>
      <c r="D13" s="21"/>
      <c r="E13" s="21"/>
      <c r="F13" s="21"/>
      <c r="G13" s="21"/>
      <c r="H13" s="21"/>
      <c r="I13" s="21"/>
      <c r="J13" s="5"/>
    </row>
    <row r="14" spans="1:10" x14ac:dyDescent="0.2">
      <c r="B14" s="8"/>
      <c r="C14" s="9"/>
      <c r="D14" s="9"/>
      <c r="E14" s="9"/>
      <c r="F14" s="9"/>
      <c r="G14" s="9"/>
      <c r="H14" s="9"/>
      <c r="I14" s="9"/>
      <c r="J14" s="7"/>
    </row>
    <row r="15" spans="1:10" x14ac:dyDescent="0.2">
      <c r="B15" s="8"/>
      <c r="C15" s="9"/>
      <c r="D15" s="9"/>
      <c r="E15" s="9"/>
      <c r="F15" s="9"/>
      <c r="G15" s="9"/>
      <c r="H15" s="9"/>
      <c r="I15" s="9"/>
      <c r="J15" s="7"/>
    </row>
    <row r="16" spans="1:10" x14ac:dyDescent="0.2">
      <c r="B16" s="8"/>
      <c r="C16" s="9"/>
      <c r="D16" s="9"/>
      <c r="E16" s="9"/>
      <c r="F16" s="9"/>
      <c r="G16" s="9"/>
      <c r="H16" s="9"/>
      <c r="I16" s="9"/>
      <c r="J16" s="7"/>
    </row>
    <row r="17" spans="1:10" x14ac:dyDescent="0.2">
      <c r="B17" s="8"/>
      <c r="C17" s="9"/>
      <c r="D17" s="9"/>
      <c r="E17" s="9"/>
      <c r="F17" s="9"/>
      <c r="G17" s="9"/>
      <c r="H17" s="9"/>
      <c r="I17" s="9"/>
      <c r="J17" s="7"/>
    </row>
    <row r="18" spans="1:10" ht="30" x14ac:dyDescent="0.4">
      <c r="A18" s="19"/>
      <c r="B18" s="12" t="s">
        <v>55</v>
      </c>
      <c r="C18" s="11"/>
      <c r="D18" s="11"/>
      <c r="E18" s="11"/>
      <c r="F18" s="11"/>
      <c r="G18" s="11"/>
      <c r="H18" s="11"/>
      <c r="I18" s="11"/>
      <c r="J18" s="7"/>
    </row>
    <row r="19" spans="1:10" ht="30" x14ac:dyDescent="0.4">
      <c r="A19" s="19"/>
      <c r="B19" s="12"/>
      <c r="C19" s="11"/>
      <c r="D19" s="11"/>
      <c r="E19" s="11"/>
      <c r="F19" s="11"/>
      <c r="G19" s="11"/>
      <c r="H19" s="11"/>
      <c r="I19" s="11"/>
      <c r="J19" s="7"/>
    </row>
    <row r="20" spans="1:10" ht="30" x14ac:dyDescent="0.4">
      <c r="A20" s="19"/>
      <c r="B20" s="12" t="s">
        <v>1</v>
      </c>
      <c r="C20" s="11"/>
      <c r="D20" s="11"/>
      <c r="E20" s="11"/>
      <c r="F20" s="11"/>
      <c r="G20" s="11"/>
      <c r="H20" s="11"/>
      <c r="I20" s="11"/>
      <c r="J20" s="7"/>
    </row>
    <row r="21" spans="1:10" ht="30" x14ac:dyDescent="0.4">
      <c r="A21" s="19"/>
      <c r="B21" s="12"/>
      <c r="C21" s="11"/>
      <c r="D21" s="11"/>
      <c r="E21" s="11"/>
      <c r="F21" s="11"/>
      <c r="G21" s="11"/>
      <c r="H21" s="11"/>
      <c r="I21" s="11"/>
      <c r="J21" s="7"/>
    </row>
    <row r="22" spans="1:10" ht="30" x14ac:dyDescent="0.4">
      <c r="A22" s="19"/>
      <c r="B22" s="12" t="s">
        <v>4</v>
      </c>
      <c r="C22" s="11"/>
      <c r="D22" s="11"/>
      <c r="E22" s="11"/>
      <c r="F22" s="11"/>
      <c r="G22" s="11"/>
      <c r="H22" s="11"/>
      <c r="I22" s="11"/>
      <c r="J22" s="7"/>
    </row>
    <row r="23" spans="1:10" ht="30" x14ac:dyDescent="0.4">
      <c r="A23" s="19"/>
      <c r="B23" s="12"/>
      <c r="C23" s="11"/>
      <c r="D23" s="11"/>
      <c r="E23" s="11"/>
      <c r="F23" s="11"/>
      <c r="G23" s="11"/>
      <c r="H23" s="11"/>
      <c r="I23" s="11"/>
      <c r="J23" s="7"/>
    </row>
    <row r="24" spans="1:10" ht="30" x14ac:dyDescent="0.4">
      <c r="A24" s="19"/>
      <c r="B24" s="12" t="s">
        <v>2</v>
      </c>
      <c r="C24" s="11"/>
      <c r="D24" s="11"/>
      <c r="E24" s="11"/>
      <c r="F24" s="11"/>
      <c r="G24" s="11"/>
      <c r="H24" s="11"/>
      <c r="I24" s="11"/>
      <c r="J24" s="7"/>
    </row>
    <row r="25" spans="1:10" ht="30" x14ac:dyDescent="0.4">
      <c r="A25" s="19"/>
      <c r="B25" s="12"/>
      <c r="C25" s="11"/>
      <c r="D25" s="11"/>
      <c r="E25" s="11"/>
      <c r="F25" s="11"/>
      <c r="G25" s="11"/>
      <c r="H25" s="11"/>
      <c r="I25" s="11"/>
      <c r="J25" s="7"/>
    </row>
    <row r="26" spans="1:10" ht="20.25" x14ac:dyDescent="0.3">
      <c r="A26" s="19"/>
      <c r="B26" s="22" t="s">
        <v>3</v>
      </c>
      <c r="C26" s="11"/>
      <c r="D26" s="11"/>
      <c r="E26" s="11"/>
      <c r="F26" s="11"/>
      <c r="G26" s="11"/>
      <c r="H26" s="11"/>
      <c r="I26" s="11"/>
      <c r="J26" s="7"/>
    </row>
    <row r="27" spans="1:10" ht="30" x14ac:dyDescent="0.4">
      <c r="A27" s="19"/>
      <c r="B27" s="12"/>
      <c r="C27" s="11"/>
      <c r="D27" s="11"/>
      <c r="E27" s="11"/>
      <c r="F27" s="11"/>
      <c r="G27" s="11"/>
      <c r="H27" s="11"/>
      <c r="I27" s="11"/>
      <c r="J27" s="7"/>
    </row>
    <row r="28" spans="1:10" x14ac:dyDescent="0.2">
      <c r="A28" s="19"/>
      <c r="B28" s="23"/>
      <c r="C28" s="11"/>
      <c r="D28" s="11"/>
      <c r="E28" s="11"/>
      <c r="F28" s="11"/>
      <c r="G28" s="11"/>
      <c r="H28" s="11"/>
      <c r="I28" s="11"/>
      <c r="J28" s="7"/>
    </row>
    <row r="29" spans="1:10" x14ac:dyDescent="0.2">
      <c r="A29" s="19"/>
      <c r="B29" s="23"/>
      <c r="C29" s="11"/>
      <c r="D29" s="11"/>
      <c r="E29" s="11"/>
      <c r="F29" s="11"/>
      <c r="G29" s="11"/>
      <c r="H29" s="11"/>
      <c r="I29" s="11"/>
      <c r="J29" s="7"/>
    </row>
    <row r="30" spans="1:10" x14ac:dyDescent="0.2">
      <c r="A30" s="19"/>
      <c r="B30" s="24"/>
      <c r="C30" s="19"/>
      <c r="D30" s="19"/>
      <c r="E30" s="19"/>
      <c r="F30" s="19"/>
      <c r="G30" s="19"/>
      <c r="H30" s="19"/>
      <c r="I30" s="19"/>
      <c r="J30" s="7"/>
    </row>
    <row r="31" spans="1:10" ht="15.75" thickBot="1" x14ac:dyDescent="0.25">
      <c r="A31" s="19"/>
      <c r="B31" s="25"/>
      <c r="C31" s="26"/>
      <c r="D31" s="26"/>
      <c r="E31" s="26"/>
      <c r="F31" s="26"/>
      <c r="G31" s="26"/>
      <c r="H31" s="26"/>
      <c r="I31" s="26"/>
      <c r="J31" s="17"/>
    </row>
    <row r="32" spans="1:10" ht="15.75" thickBot="1" x14ac:dyDescent="0.25">
      <c r="A32" s="19"/>
      <c r="B32" s="11"/>
      <c r="C32" s="11"/>
      <c r="D32" s="11"/>
      <c r="E32" s="11"/>
      <c r="F32" s="11"/>
      <c r="G32" s="11"/>
      <c r="H32" s="11"/>
      <c r="I32" s="11"/>
    </row>
    <row r="33" spans="1:10" x14ac:dyDescent="0.2">
      <c r="A33" s="19"/>
      <c r="B33" s="27"/>
      <c r="C33" s="28"/>
      <c r="D33" s="28"/>
      <c r="E33" s="28"/>
      <c r="F33" s="28"/>
      <c r="G33" s="28"/>
      <c r="H33" s="28"/>
      <c r="I33" s="28"/>
      <c r="J33" s="5"/>
    </row>
    <row r="34" spans="1:10" ht="22.5" x14ac:dyDescent="0.3">
      <c r="A34" s="19"/>
      <c r="B34" s="29" t="s">
        <v>210</v>
      </c>
      <c r="C34" s="10"/>
      <c r="D34" s="11"/>
      <c r="E34" s="11"/>
      <c r="F34" s="11"/>
      <c r="G34" s="11"/>
      <c r="H34" s="11"/>
      <c r="I34" s="11"/>
      <c r="J34" s="7"/>
    </row>
    <row r="35" spans="1:10" ht="22.5" x14ac:dyDescent="0.3">
      <c r="A35" s="19"/>
      <c r="B35" s="30">
        <v>44802</v>
      </c>
      <c r="C35" s="10"/>
      <c r="D35" s="11"/>
      <c r="E35" s="11"/>
      <c r="F35" s="11"/>
      <c r="G35" s="11"/>
      <c r="H35" s="11"/>
      <c r="I35" s="11"/>
      <c r="J35" s="7"/>
    </row>
    <row r="36" spans="1:10" ht="18.75" thickBot="1" x14ac:dyDescent="0.3">
      <c r="A36" s="19"/>
      <c r="B36" s="14"/>
      <c r="C36" s="15"/>
      <c r="D36" s="16"/>
      <c r="E36" s="16"/>
      <c r="F36" s="16"/>
      <c r="G36" s="16"/>
      <c r="H36" s="16"/>
      <c r="I36" s="16"/>
      <c r="J36" s="17"/>
    </row>
    <row r="37" spans="1:10" ht="18" x14ac:dyDescent="0.25">
      <c r="A37" s="19"/>
      <c r="B37" s="10"/>
      <c r="C37" s="10"/>
      <c r="D37" s="11"/>
      <c r="E37" s="11"/>
      <c r="F37" s="11"/>
      <c r="G37" s="11"/>
      <c r="H37" s="11"/>
      <c r="I37" s="11"/>
    </row>
    <row r="38" spans="1:10" ht="18" x14ac:dyDescent="0.25">
      <c r="B38" s="31"/>
      <c r="C38" s="31"/>
    </row>
    <row r="39" spans="1:10" ht="18" x14ac:dyDescent="0.25">
      <c r="B39" s="31"/>
      <c r="C39" s="31"/>
    </row>
    <row r="40" spans="1:10" ht="18" x14ac:dyDescent="0.25">
      <c r="B40" s="31"/>
      <c r="C40" s="31"/>
    </row>
    <row r="41" spans="1:10" ht="18" x14ac:dyDescent="0.25">
      <c r="B41" s="31"/>
      <c r="C41" s="31"/>
    </row>
  </sheetData>
  <sheetProtection algorithmName="SHA-512" hashValue="CK1dbIwJ3qIOQA32nw6+/VHU8eWmFtEVPvLEIimdW1Mu8/uj37sOYm74AkXaQQkRsp40xdPFFy30Lw+x0OevjQ==" saltValue="aUWdxRB7KBJHGhrWflarBw==" spinCount="100000" sheet="1" objects="1" scenarios="1"/>
  <pageMargins left="0.5" right="0.25" top="0.75" bottom="0.75" header="0.5" footer="0.5"/>
  <pageSetup scale="92" orientation="portrait" r:id="rId1"/>
  <headerFooter alignWithMargins="0"/>
  <rowBreaks count="2" manualBreakCount="2">
    <brk id="33" max="10" man="1"/>
    <brk id="3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AFB7-4F98-41E8-8211-EA1696992965}">
  <sheetPr>
    <pageSetUpPr fitToPage="1"/>
  </sheetPr>
  <dimension ref="A1:K69"/>
  <sheetViews>
    <sheetView zoomScaleNormal="100" workbookViewId="0"/>
  </sheetViews>
  <sheetFormatPr defaultColWidth="9.140625" defaultRowHeight="15" x14ac:dyDescent="0.25"/>
  <cols>
    <col min="1" max="1" width="5.85546875" style="86" bestFit="1" customWidth="1"/>
    <col min="2" max="2" width="5.5703125" style="88" customWidth="1"/>
    <col min="3" max="3" width="40.42578125" style="88" customWidth="1"/>
    <col min="4" max="4" width="15.5703125" style="88" customWidth="1"/>
    <col min="5" max="5" width="2" style="88" customWidth="1"/>
    <col min="6" max="6" width="14.5703125" style="88" customWidth="1"/>
    <col min="7" max="7" width="2.7109375" style="88" customWidth="1"/>
    <col min="8" max="8" width="14" style="88" customWidth="1"/>
    <col min="9" max="16384" width="9.140625" style="88"/>
  </cols>
  <sheetData>
    <row r="1" spans="1:11" x14ac:dyDescent="0.25">
      <c r="B1" s="87"/>
      <c r="C1" s="230" t="s">
        <v>0</v>
      </c>
      <c r="D1" s="230"/>
      <c r="E1" s="230"/>
      <c r="F1" s="230"/>
      <c r="G1" s="230"/>
      <c r="H1" s="230"/>
      <c r="I1" s="95"/>
    </row>
    <row r="2" spans="1:11" x14ac:dyDescent="0.25">
      <c r="B2" s="87"/>
      <c r="C2" s="230" t="s">
        <v>208</v>
      </c>
      <c r="D2" s="230"/>
      <c r="E2" s="230"/>
      <c r="F2" s="230"/>
      <c r="G2" s="230"/>
      <c r="H2" s="230"/>
      <c r="I2" s="95"/>
    </row>
    <row r="3" spans="1:11" x14ac:dyDescent="0.25">
      <c r="B3" s="87"/>
      <c r="C3" s="231" t="s">
        <v>211</v>
      </c>
      <c r="D3" s="231"/>
      <c r="E3" s="231"/>
      <c r="F3" s="231"/>
      <c r="G3" s="231"/>
      <c r="H3" s="231"/>
      <c r="I3" s="95"/>
    </row>
    <row r="4" spans="1:11" x14ac:dyDescent="0.25">
      <c r="B4" s="87"/>
      <c r="C4" s="89"/>
      <c r="D4" s="89"/>
      <c r="E4" s="89"/>
      <c r="F4" s="89"/>
      <c r="G4" s="92"/>
      <c r="H4" s="101"/>
      <c r="I4" s="95"/>
    </row>
    <row r="5" spans="1:11" x14ac:dyDescent="0.25">
      <c r="B5" s="87"/>
      <c r="C5" s="89"/>
      <c r="D5" s="89"/>
      <c r="E5" s="89"/>
      <c r="F5" s="89"/>
      <c r="G5" s="92"/>
      <c r="H5" s="101"/>
      <c r="I5" s="95"/>
    </row>
    <row r="6" spans="1:11" x14ac:dyDescent="0.25">
      <c r="B6" s="87"/>
      <c r="C6" s="89"/>
      <c r="D6" s="221"/>
      <c r="E6" s="95"/>
      <c r="F6" s="96"/>
      <c r="G6" s="97"/>
      <c r="H6" s="101"/>
      <c r="I6" s="95"/>
    </row>
    <row r="7" spans="1:11" x14ac:dyDescent="0.25">
      <c r="B7" s="87"/>
      <c r="C7" s="89"/>
      <c r="D7" s="96" t="s">
        <v>5</v>
      </c>
      <c r="E7" s="97"/>
      <c r="F7" s="96" t="s">
        <v>206</v>
      </c>
      <c r="G7" s="95"/>
      <c r="H7" s="96" t="s">
        <v>7</v>
      </c>
      <c r="I7" s="95"/>
    </row>
    <row r="8" spans="1:11" x14ac:dyDescent="0.25">
      <c r="B8" s="87"/>
      <c r="C8" s="95"/>
      <c r="D8" s="99" t="s">
        <v>8</v>
      </c>
      <c r="E8" s="97"/>
      <c r="F8" s="99" t="s">
        <v>8</v>
      </c>
      <c r="G8" s="95"/>
      <c r="H8" s="99" t="s">
        <v>8</v>
      </c>
      <c r="I8" s="95"/>
    </row>
    <row r="9" spans="1:11" x14ac:dyDescent="0.25">
      <c r="A9" s="86" t="s">
        <v>9</v>
      </c>
      <c r="B9" s="87"/>
      <c r="C9" s="100" t="s">
        <v>10</v>
      </c>
      <c r="D9" s="101"/>
      <c r="E9" s="92"/>
      <c r="F9" s="101"/>
      <c r="G9" s="95"/>
      <c r="H9" s="101"/>
      <c r="I9" s="95"/>
    </row>
    <row r="10" spans="1:11" x14ac:dyDescent="0.25">
      <c r="A10" s="86">
        <v>1</v>
      </c>
      <c r="B10" s="87">
        <v>5700</v>
      </c>
      <c r="C10" s="103" t="s">
        <v>11</v>
      </c>
      <c r="D10" s="32">
        <f>'GF Rev by Obj'!F8+'GF Rev by Obj'!F9+'GF Rev by Obj'!F10</f>
        <v>461061868</v>
      </c>
      <c r="E10" s="32"/>
      <c r="F10" s="32">
        <v>0</v>
      </c>
      <c r="G10" s="32"/>
      <c r="H10" s="32">
        <f>'DS Fund'!J11</f>
        <v>203761638</v>
      </c>
      <c r="I10" s="95"/>
      <c r="K10" s="33"/>
    </row>
    <row r="11" spans="1:11" x14ac:dyDescent="0.25">
      <c r="A11" s="86">
        <v>2</v>
      </c>
      <c r="B11" s="87">
        <v>5700</v>
      </c>
      <c r="C11" s="103" t="s">
        <v>12</v>
      </c>
      <c r="D11" s="34">
        <f>'GF Rev by Obj'!F11+'GF Rev by Obj'!F12+'GF Rev by Obj'!F13+'GF Rev by Obj'!F16+'GF Rev by Obj'!F18+'GF Rev by Obj'!F19+'GF Rev by Obj'!F22+'GF Rev by Obj'!F49</f>
        <v>20003250</v>
      </c>
      <c r="E11" s="101"/>
      <c r="F11" s="34">
        <f>'FS Fund'!J12</f>
        <v>10616400</v>
      </c>
      <c r="G11" s="95"/>
      <c r="H11" s="34">
        <f>SUM('DS Fund'!J12:J14)</f>
        <v>4127600</v>
      </c>
      <c r="I11" s="95"/>
      <c r="K11" s="33"/>
    </row>
    <row r="12" spans="1:11" x14ac:dyDescent="0.25">
      <c r="A12" s="86">
        <v>3</v>
      </c>
      <c r="B12" s="87">
        <v>5800</v>
      </c>
      <c r="C12" s="103" t="s">
        <v>13</v>
      </c>
      <c r="D12" s="35">
        <f>'GF Rev by Obj'!F33</f>
        <v>70608975</v>
      </c>
      <c r="E12" s="108"/>
      <c r="F12" s="35">
        <f>'FS Fund'!J15</f>
        <v>71025</v>
      </c>
      <c r="G12" s="95"/>
      <c r="H12" s="35">
        <f>'DS Fund'!J18</f>
        <v>1500000</v>
      </c>
      <c r="I12" s="95"/>
      <c r="K12" s="33"/>
    </row>
    <row r="13" spans="1:11" x14ac:dyDescent="0.25">
      <c r="A13" s="86">
        <v>4</v>
      </c>
      <c r="B13" s="87">
        <v>5900</v>
      </c>
      <c r="C13" s="103" t="s">
        <v>14</v>
      </c>
      <c r="D13" s="108">
        <f>+'GF Rev by Obj'!F42</f>
        <v>19136852</v>
      </c>
      <c r="E13" s="108"/>
      <c r="F13" s="108">
        <f>'FS Fund'!J25</f>
        <v>17355242</v>
      </c>
      <c r="G13" s="95"/>
      <c r="H13" s="35">
        <f>'DS Fund'!J21</f>
        <v>0</v>
      </c>
      <c r="I13" s="95"/>
      <c r="K13" s="33"/>
    </row>
    <row r="14" spans="1:11" x14ac:dyDescent="0.25">
      <c r="A14" s="86">
        <v>5</v>
      </c>
      <c r="B14" s="87"/>
      <c r="C14" s="104" t="s">
        <v>15</v>
      </c>
      <c r="D14" s="105">
        <f>SUM(D10:D13)</f>
        <v>570810945</v>
      </c>
      <c r="E14" s="92"/>
      <c r="F14" s="105">
        <f>SUM(F10:F13)</f>
        <v>28042667</v>
      </c>
      <c r="G14" s="95"/>
      <c r="H14" s="105">
        <f>SUM(H10:H13)</f>
        <v>209389238</v>
      </c>
      <c r="I14" s="95"/>
      <c r="K14" s="33"/>
    </row>
    <row r="15" spans="1:11" x14ac:dyDescent="0.25">
      <c r="B15" s="87"/>
      <c r="C15" s="95"/>
      <c r="D15" s="101"/>
      <c r="E15" s="92"/>
      <c r="F15" s="101"/>
      <c r="G15" s="95"/>
      <c r="H15" s="101"/>
      <c r="I15" s="95"/>
      <c r="K15" s="33"/>
    </row>
    <row r="16" spans="1:11" x14ac:dyDescent="0.25">
      <c r="B16" s="87"/>
      <c r="C16" s="100" t="s">
        <v>16</v>
      </c>
      <c r="D16" s="101"/>
      <c r="E16" s="92"/>
      <c r="F16" s="101"/>
      <c r="G16" s="95"/>
      <c r="H16" s="101"/>
      <c r="I16" s="95"/>
      <c r="K16" s="33"/>
    </row>
    <row r="17" spans="1:11" x14ac:dyDescent="0.25">
      <c r="A17" s="86">
        <v>6</v>
      </c>
      <c r="B17" s="87">
        <v>11</v>
      </c>
      <c r="C17" s="220" t="s">
        <v>17</v>
      </c>
      <c r="D17" s="36">
        <f>+'GF by funct '!F16</f>
        <v>321710597.42999977</v>
      </c>
      <c r="E17" s="34"/>
      <c r="F17" s="34">
        <v>0</v>
      </c>
      <c r="G17" s="34"/>
      <c r="H17" s="34">
        <v>0</v>
      </c>
      <c r="I17" s="95"/>
      <c r="K17" s="33"/>
    </row>
    <row r="18" spans="1:11" x14ac:dyDescent="0.25">
      <c r="A18" s="86">
        <v>7</v>
      </c>
      <c r="B18" s="87">
        <v>12</v>
      </c>
      <c r="C18" s="220" t="s">
        <v>18</v>
      </c>
      <c r="D18" s="36">
        <f>+'GF by funct '!F17</f>
        <v>6779393</v>
      </c>
      <c r="E18" s="34"/>
      <c r="F18" s="34">
        <v>0</v>
      </c>
      <c r="G18" s="34"/>
      <c r="H18" s="34">
        <v>0</v>
      </c>
      <c r="I18" s="95"/>
      <c r="K18" s="33"/>
    </row>
    <row r="19" spans="1:11" x14ac:dyDescent="0.25">
      <c r="A19" s="86">
        <v>8</v>
      </c>
      <c r="B19" s="87">
        <v>13</v>
      </c>
      <c r="C19" s="220" t="s">
        <v>19</v>
      </c>
      <c r="D19" s="36">
        <f>+'GF by funct '!F18</f>
        <v>3627572.9999999995</v>
      </c>
      <c r="E19" s="34"/>
      <c r="F19" s="34">
        <v>0</v>
      </c>
      <c r="G19" s="34"/>
      <c r="H19" s="34">
        <v>0</v>
      </c>
      <c r="I19" s="95"/>
      <c r="K19" s="33"/>
    </row>
    <row r="20" spans="1:11" x14ac:dyDescent="0.25">
      <c r="A20" s="86">
        <v>9</v>
      </c>
      <c r="B20" s="87">
        <v>21</v>
      </c>
      <c r="C20" s="220" t="s">
        <v>20</v>
      </c>
      <c r="D20" s="36">
        <f>+'GF by funct '!F19</f>
        <v>11549172.999999998</v>
      </c>
      <c r="E20" s="34"/>
      <c r="F20" s="34">
        <v>0</v>
      </c>
      <c r="G20" s="34"/>
      <c r="H20" s="34">
        <v>0</v>
      </c>
      <c r="I20" s="95"/>
      <c r="K20" s="33"/>
    </row>
    <row r="21" spans="1:11" x14ac:dyDescent="0.25">
      <c r="A21" s="86">
        <v>10</v>
      </c>
      <c r="B21" s="87">
        <v>23</v>
      </c>
      <c r="C21" s="220" t="s">
        <v>21</v>
      </c>
      <c r="D21" s="36">
        <f>+'GF by funct '!F20</f>
        <v>34805761</v>
      </c>
      <c r="E21" s="34"/>
      <c r="F21" s="34">
        <v>0</v>
      </c>
      <c r="G21" s="34"/>
      <c r="H21" s="34">
        <v>0</v>
      </c>
      <c r="I21" s="95"/>
      <c r="K21" s="33"/>
    </row>
    <row r="22" spans="1:11" x14ac:dyDescent="0.25">
      <c r="A22" s="86">
        <v>11</v>
      </c>
      <c r="B22" s="87">
        <v>31</v>
      </c>
      <c r="C22" s="220" t="s">
        <v>22</v>
      </c>
      <c r="D22" s="36">
        <f>+'GF by funct '!F21</f>
        <v>25562716.999999996</v>
      </c>
      <c r="E22" s="34"/>
      <c r="F22" s="34">
        <v>0</v>
      </c>
      <c r="G22" s="34"/>
      <c r="H22" s="34">
        <v>0</v>
      </c>
      <c r="I22" s="95"/>
      <c r="K22" s="33"/>
    </row>
    <row r="23" spans="1:11" x14ac:dyDescent="0.25">
      <c r="A23" s="86">
        <v>12</v>
      </c>
      <c r="B23" s="87">
        <v>32</v>
      </c>
      <c r="C23" s="220" t="s">
        <v>23</v>
      </c>
      <c r="D23" s="36">
        <f>+'GF by funct '!F22</f>
        <v>367667</v>
      </c>
      <c r="E23" s="34"/>
      <c r="F23" s="34">
        <v>0</v>
      </c>
      <c r="G23" s="34"/>
      <c r="H23" s="34">
        <v>0</v>
      </c>
      <c r="I23" s="95"/>
      <c r="K23" s="33"/>
    </row>
    <row r="24" spans="1:11" x14ac:dyDescent="0.25">
      <c r="A24" s="86">
        <v>13</v>
      </c>
      <c r="B24" s="87">
        <v>33</v>
      </c>
      <c r="C24" s="220" t="s">
        <v>24</v>
      </c>
      <c r="D24" s="36">
        <f>+'GF by funct '!F23</f>
        <v>6767254.0000000019</v>
      </c>
      <c r="E24" s="34"/>
      <c r="F24" s="34">
        <v>0</v>
      </c>
      <c r="G24" s="34"/>
      <c r="H24" s="34">
        <v>0</v>
      </c>
      <c r="I24" s="95"/>
      <c r="K24" s="33"/>
    </row>
    <row r="25" spans="1:11" x14ac:dyDescent="0.25">
      <c r="A25" s="86">
        <v>14</v>
      </c>
      <c r="B25" s="87">
        <v>34</v>
      </c>
      <c r="C25" s="220" t="s">
        <v>25</v>
      </c>
      <c r="D25" s="36">
        <f>+'GF by funct '!F24</f>
        <v>16593499</v>
      </c>
      <c r="E25" s="34"/>
      <c r="F25" s="34">
        <v>0</v>
      </c>
      <c r="G25" s="34"/>
      <c r="H25" s="34">
        <v>0</v>
      </c>
      <c r="I25" s="95"/>
      <c r="K25" s="33"/>
    </row>
    <row r="26" spans="1:11" x14ac:dyDescent="0.25">
      <c r="A26" s="86">
        <v>15</v>
      </c>
      <c r="B26" s="87">
        <v>35</v>
      </c>
      <c r="C26" s="220" t="s">
        <v>6</v>
      </c>
      <c r="D26" s="36">
        <f>+'GF by funct '!F25</f>
        <v>45159</v>
      </c>
      <c r="E26" s="34"/>
      <c r="F26" s="34">
        <v>37531447</v>
      </c>
      <c r="G26" s="34"/>
      <c r="H26" s="34">
        <v>0</v>
      </c>
      <c r="I26" s="95"/>
      <c r="K26" s="33"/>
    </row>
    <row r="27" spans="1:11" x14ac:dyDescent="0.25">
      <c r="A27" s="86">
        <v>16</v>
      </c>
      <c r="B27" s="87">
        <v>36</v>
      </c>
      <c r="C27" s="220" t="s">
        <v>26</v>
      </c>
      <c r="D27" s="36">
        <f>+'GF by funct '!F26</f>
        <v>12982066.999999996</v>
      </c>
      <c r="E27" s="34"/>
      <c r="F27" s="34">
        <v>0</v>
      </c>
      <c r="G27" s="34"/>
      <c r="H27" s="34">
        <v>0</v>
      </c>
      <c r="I27" s="95"/>
      <c r="K27" s="33"/>
    </row>
    <row r="28" spans="1:11" x14ac:dyDescent="0.25">
      <c r="A28" s="86">
        <v>17</v>
      </c>
      <c r="B28" s="87">
        <v>41</v>
      </c>
      <c r="C28" s="220" t="s">
        <v>27</v>
      </c>
      <c r="D28" s="36">
        <f>+'GF by funct '!F27</f>
        <v>12286783.070000004</v>
      </c>
      <c r="E28" s="34"/>
      <c r="F28" s="34">
        <v>0</v>
      </c>
      <c r="G28" s="34"/>
      <c r="H28" s="34">
        <v>0</v>
      </c>
      <c r="I28" s="95"/>
      <c r="K28" s="33"/>
    </row>
    <row r="29" spans="1:11" x14ac:dyDescent="0.25">
      <c r="A29" s="86">
        <v>18</v>
      </c>
      <c r="B29" s="87">
        <v>51</v>
      </c>
      <c r="C29" s="220" t="s">
        <v>28</v>
      </c>
      <c r="D29" s="36">
        <f>+'GF by funct '!F28</f>
        <v>46801403</v>
      </c>
      <c r="E29" s="34"/>
      <c r="F29" s="34">
        <v>10000</v>
      </c>
      <c r="G29" s="34"/>
      <c r="H29" s="34">
        <v>0</v>
      </c>
      <c r="I29" s="95"/>
      <c r="K29" s="33"/>
    </row>
    <row r="30" spans="1:11" x14ac:dyDescent="0.25">
      <c r="A30" s="86">
        <v>19</v>
      </c>
      <c r="B30" s="87">
        <v>52</v>
      </c>
      <c r="C30" s="220" t="s">
        <v>29</v>
      </c>
      <c r="D30" s="36">
        <f>+'GF by funct '!F29</f>
        <v>6563293</v>
      </c>
      <c r="E30" s="34"/>
      <c r="F30" s="34">
        <v>0</v>
      </c>
      <c r="G30" s="34"/>
      <c r="H30" s="34">
        <v>0</v>
      </c>
      <c r="I30" s="95"/>
      <c r="K30" s="33"/>
    </row>
    <row r="31" spans="1:11" x14ac:dyDescent="0.25">
      <c r="A31" s="86">
        <v>20</v>
      </c>
      <c r="B31" s="87">
        <v>53</v>
      </c>
      <c r="C31" s="220" t="s">
        <v>30</v>
      </c>
      <c r="D31" s="36">
        <f>+'GF by funct '!F30</f>
        <v>14188495.000000002</v>
      </c>
      <c r="E31" s="34"/>
      <c r="F31" s="34">
        <v>0</v>
      </c>
      <c r="G31" s="34"/>
      <c r="H31" s="34">
        <v>0</v>
      </c>
      <c r="I31" s="95"/>
      <c r="K31" s="33"/>
    </row>
    <row r="32" spans="1:11" x14ac:dyDescent="0.25">
      <c r="A32" s="86">
        <v>21</v>
      </c>
      <c r="B32" s="87">
        <v>61</v>
      </c>
      <c r="C32" s="220" t="s">
        <v>31</v>
      </c>
      <c r="D32" s="36">
        <f>+'GF by funct '!F31</f>
        <v>6703716.0000000009</v>
      </c>
      <c r="E32" s="34"/>
      <c r="F32" s="34">
        <v>0</v>
      </c>
      <c r="G32" s="34"/>
      <c r="H32" s="34">
        <v>0</v>
      </c>
      <c r="I32" s="95"/>
      <c r="K32" s="33"/>
    </row>
    <row r="33" spans="1:11" x14ac:dyDescent="0.25">
      <c r="A33" s="86">
        <v>22</v>
      </c>
      <c r="B33" s="87">
        <v>71</v>
      </c>
      <c r="C33" s="220" t="s">
        <v>7</v>
      </c>
      <c r="D33" s="36">
        <f>+'GF by funct '!F32</f>
        <v>0</v>
      </c>
      <c r="E33" s="34"/>
      <c r="F33" s="34">
        <v>0</v>
      </c>
      <c r="G33" s="34"/>
      <c r="H33" s="34">
        <f>SUM('DS Fund'!J26:J28)</f>
        <v>208011467</v>
      </c>
      <c r="I33" s="95"/>
      <c r="J33" s="95"/>
      <c r="K33" s="33"/>
    </row>
    <row r="34" spans="1:11" x14ac:dyDescent="0.25">
      <c r="A34" s="86">
        <v>23</v>
      </c>
      <c r="B34" s="87">
        <v>81</v>
      </c>
      <c r="C34" s="220" t="s">
        <v>32</v>
      </c>
      <c r="D34" s="36">
        <f>+'GF by funct '!F33</f>
        <v>269836</v>
      </c>
      <c r="E34" s="34"/>
      <c r="F34" s="34">
        <v>0</v>
      </c>
      <c r="G34" s="34"/>
      <c r="H34" s="34">
        <v>0</v>
      </c>
      <c r="I34" s="95"/>
      <c r="J34" s="95"/>
      <c r="K34" s="33"/>
    </row>
    <row r="35" spans="1:11" x14ac:dyDescent="0.25">
      <c r="A35" s="86">
        <v>24</v>
      </c>
      <c r="B35" s="87">
        <v>91</v>
      </c>
      <c r="C35" s="220" t="s">
        <v>33</v>
      </c>
      <c r="D35" s="36">
        <f>'GF by funct '!F34</f>
        <v>54400000</v>
      </c>
      <c r="E35" s="34"/>
      <c r="F35" s="34">
        <v>0</v>
      </c>
      <c r="G35" s="34"/>
      <c r="H35" s="34">
        <v>0</v>
      </c>
      <c r="I35" s="95"/>
      <c r="J35" s="95"/>
      <c r="K35" s="33"/>
    </row>
    <row r="36" spans="1:11" x14ac:dyDescent="0.25">
      <c r="A36" s="86">
        <v>25</v>
      </c>
      <c r="B36" s="87">
        <v>93</v>
      </c>
      <c r="C36" s="220" t="s">
        <v>34</v>
      </c>
      <c r="D36" s="36">
        <f>+'GF by funct '!F35</f>
        <v>210000</v>
      </c>
      <c r="E36" s="34"/>
      <c r="F36" s="34">
        <v>0</v>
      </c>
      <c r="G36" s="34"/>
      <c r="H36" s="34">
        <v>0</v>
      </c>
      <c r="I36" s="95"/>
      <c r="J36" s="95"/>
      <c r="K36" s="33"/>
    </row>
    <row r="37" spans="1:11" x14ac:dyDescent="0.25">
      <c r="A37" s="86">
        <v>26</v>
      </c>
      <c r="B37" s="87">
        <v>95</v>
      </c>
      <c r="C37" s="220" t="s">
        <v>35</v>
      </c>
      <c r="D37" s="36">
        <f>+'GF by funct '!F36</f>
        <v>200000</v>
      </c>
      <c r="E37" s="34"/>
      <c r="F37" s="34">
        <v>0</v>
      </c>
      <c r="G37" s="34"/>
      <c r="H37" s="34">
        <v>0</v>
      </c>
      <c r="I37" s="95"/>
      <c r="J37" s="95"/>
      <c r="K37" s="33"/>
    </row>
    <row r="38" spans="1:11" x14ac:dyDescent="0.25">
      <c r="A38" s="86">
        <v>27</v>
      </c>
      <c r="B38" s="87">
        <v>99</v>
      </c>
      <c r="C38" s="220" t="s">
        <v>36</v>
      </c>
      <c r="D38" s="36">
        <f>+'GF by funct '!F37</f>
        <v>4600000</v>
      </c>
      <c r="E38" s="34"/>
      <c r="F38" s="34">
        <v>0</v>
      </c>
      <c r="G38" s="34"/>
      <c r="H38" s="34">
        <v>0</v>
      </c>
      <c r="I38" s="95"/>
      <c r="J38" s="222"/>
      <c r="K38" s="33"/>
    </row>
    <row r="39" spans="1:11" x14ac:dyDescent="0.25">
      <c r="A39" s="86">
        <v>28</v>
      </c>
      <c r="B39" s="87"/>
      <c r="C39" s="100" t="s">
        <v>37</v>
      </c>
      <c r="D39" s="37">
        <f>SUM(D17:D38)</f>
        <v>587014386.49999976</v>
      </c>
      <c r="E39" s="38"/>
      <c r="F39" s="37">
        <f>SUM(F17:F38)</f>
        <v>37541447</v>
      </c>
      <c r="G39" s="34"/>
      <c r="H39" s="37">
        <f>SUM(H17:H38)</f>
        <v>208011467</v>
      </c>
      <c r="I39" s="95"/>
      <c r="J39" s="95"/>
    </row>
    <row r="40" spans="1:11" x14ac:dyDescent="0.25">
      <c r="B40" s="87"/>
      <c r="C40" s="95"/>
      <c r="D40" s="101"/>
      <c r="E40" s="92"/>
      <c r="F40" s="101"/>
      <c r="G40" s="95"/>
      <c r="H40" s="101"/>
      <c r="I40" s="95"/>
      <c r="J40" s="95"/>
    </row>
    <row r="41" spans="1:11" hidden="1" x14ac:dyDescent="0.25">
      <c r="B41" s="87"/>
      <c r="C41" s="95"/>
      <c r="D41" s="101"/>
      <c r="E41" s="92"/>
      <c r="F41" s="101"/>
      <c r="G41" s="95"/>
      <c r="H41" s="101"/>
      <c r="I41" s="95"/>
      <c r="J41" s="95"/>
    </row>
    <row r="42" spans="1:11" hidden="1" x14ac:dyDescent="0.25">
      <c r="B42" s="87"/>
      <c r="C42" s="100" t="s">
        <v>38</v>
      </c>
      <c r="D42" s="101"/>
      <c r="E42" s="92"/>
      <c r="F42" s="101"/>
      <c r="G42" s="95"/>
      <c r="H42" s="101"/>
      <c r="I42" s="95"/>
      <c r="J42" s="95"/>
    </row>
    <row r="43" spans="1:11" hidden="1" x14ac:dyDescent="0.25">
      <c r="B43" s="87"/>
      <c r="C43" s="100" t="s">
        <v>39</v>
      </c>
      <c r="D43" s="107">
        <f>+D14-D39</f>
        <v>-16203441.499999762</v>
      </c>
      <c r="E43" s="92"/>
      <c r="F43" s="107">
        <f>+F14-F39</f>
        <v>-9498780</v>
      </c>
      <c r="G43" s="95"/>
      <c r="H43" s="107">
        <f>+H14-H39</f>
        <v>1377771</v>
      </c>
      <c r="I43" s="95"/>
      <c r="J43" s="95"/>
    </row>
    <row r="44" spans="1:11" hidden="1" x14ac:dyDescent="0.25">
      <c r="B44" s="87"/>
      <c r="C44" s="100"/>
      <c r="D44" s="101"/>
      <c r="E44" s="92"/>
      <c r="F44" s="101"/>
      <c r="G44" s="95"/>
      <c r="H44" s="101"/>
      <c r="I44" s="95"/>
      <c r="J44" s="95"/>
    </row>
    <row r="45" spans="1:11" hidden="1" x14ac:dyDescent="0.25">
      <c r="B45" s="87"/>
      <c r="C45" s="100" t="s">
        <v>40</v>
      </c>
      <c r="D45" s="101"/>
      <c r="E45" s="92"/>
      <c r="F45" s="101"/>
      <c r="G45" s="95"/>
      <c r="H45" s="101"/>
      <c r="I45" s="95"/>
      <c r="J45" s="95"/>
    </row>
    <row r="46" spans="1:11" hidden="1" x14ac:dyDescent="0.25">
      <c r="B46" s="87"/>
      <c r="C46" s="95" t="s">
        <v>41</v>
      </c>
      <c r="D46" s="108">
        <v>0</v>
      </c>
      <c r="E46" s="92"/>
      <c r="F46" s="108">
        <v>0</v>
      </c>
      <c r="G46" s="95"/>
      <c r="H46" s="108"/>
      <c r="I46" s="95"/>
      <c r="J46" s="95"/>
    </row>
    <row r="47" spans="1:11" hidden="1" x14ac:dyDescent="0.25">
      <c r="B47" s="87"/>
      <c r="C47" s="95" t="s">
        <v>42</v>
      </c>
      <c r="D47" s="108">
        <v>0</v>
      </c>
      <c r="E47" s="108"/>
      <c r="F47" s="108">
        <v>0</v>
      </c>
      <c r="G47" s="95"/>
      <c r="H47" s="108"/>
      <c r="I47" s="95"/>
      <c r="J47" s="95"/>
    </row>
    <row r="48" spans="1:11" hidden="1" x14ac:dyDescent="0.25">
      <c r="B48" s="87"/>
      <c r="C48" s="100" t="s">
        <v>43</v>
      </c>
      <c r="D48" s="110">
        <f>+D46-D47</f>
        <v>0</v>
      </c>
      <c r="E48" s="92"/>
      <c r="F48" s="110">
        <f>+F46-F47</f>
        <v>0</v>
      </c>
      <c r="G48" s="95"/>
      <c r="H48" s="110">
        <f>+H46-H47</f>
        <v>0</v>
      </c>
      <c r="I48" s="95"/>
      <c r="J48" s="95"/>
    </row>
    <row r="49" spans="1:10" hidden="1" x14ac:dyDescent="0.25">
      <c r="B49" s="87"/>
      <c r="C49" s="95"/>
      <c r="D49" s="101"/>
      <c r="E49" s="92"/>
      <c r="F49" s="101"/>
      <c r="G49" s="95"/>
      <c r="H49" s="101"/>
      <c r="I49" s="95"/>
    </row>
    <row r="50" spans="1:10" x14ac:dyDescent="0.25">
      <c r="B50" s="87"/>
      <c r="C50" s="87"/>
      <c r="D50" s="101"/>
      <c r="E50" s="92"/>
      <c r="F50" s="101"/>
      <c r="G50" s="95"/>
      <c r="H50" s="101"/>
      <c r="I50" s="95"/>
    </row>
    <row r="51" spans="1:10" x14ac:dyDescent="0.25">
      <c r="B51" s="87"/>
      <c r="C51" s="100" t="s">
        <v>44</v>
      </c>
      <c r="D51" s="101"/>
      <c r="E51" s="92"/>
      <c r="F51" s="101"/>
      <c r="G51" s="95"/>
      <c r="H51" s="101"/>
      <c r="I51" s="95"/>
    </row>
    <row r="52" spans="1:10" x14ac:dyDescent="0.25">
      <c r="A52" s="86">
        <v>29</v>
      </c>
      <c r="B52" s="87"/>
      <c r="C52" s="100" t="s">
        <v>45</v>
      </c>
      <c r="D52" s="223">
        <f>+D43+D48</f>
        <v>-16203441.499999762</v>
      </c>
      <c r="E52" s="116"/>
      <c r="F52" s="223">
        <f>+F43+F48</f>
        <v>-9498780</v>
      </c>
      <c r="G52" s="95"/>
      <c r="H52" s="223">
        <f>+H43+H48</f>
        <v>1377771</v>
      </c>
      <c r="I52" s="95"/>
    </row>
    <row r="53" spans="1:10" x14ac:dyDescent="0.25">
      <c r="B53" s="87"/>
      <c r="C53" s="100"/>
      <c r="D53" s="116"/>
      <c r="E53" s="116"/>
      <c r="F53" s="116"/>
      <c r="G53" s="95"/>
      <c r="H53" s="116"/>
      <c r="I53" s="95"/>
    </row>
    <row r="54" spans="1:10" x14ac:dyDescent="0.25">
      <c r="B54" s="87"/>
      <c r="C54" s="100" t="s">
        <v>46</v>
      </c>
      <c r="D54" s="101"/>
      <c r="E54" s="92"/>
      <c r="F54" s="101"/>
      <c r="G54" s="95"/>
      <c r="H54" s="101"/>
      <c r="I54" s="95"/>
      <c r="J54" s="95"/>
    </row>
    <row r="55" spans="1:10" x14ac:dyDescent="0.25">
      <c r="A55" s="86">
        <v>30</v>
      </c>
      <c r="B55" s="87"/>
      <c r="C55" s="95" t="s">
        <v>209</v>
      </c>
      <c r="D55" s="36">
        <v>7000000</v>
      </c>
      <c r="E55" s="109">
        <f>+'GF Rev by Obj'!E58+'GF Rev by Obj'!E59</f>
        <v>0</v>
      </c>
      <c r="F55" s="109">
        <f>+'FS Fund'!J42</f>
        <v>0</v>
      </c>
      <c r="G55" s="109"/>
      <c r="H55" s="34">
        <f>+'DS Fund'!J36</f>
        <v>0</v>
      </c>
      <c r="I55" s="95"/>
      <c r="J55" s="95"/>
    </row>
    <row r="56" spans="1:10" x14ac:dyDescent="0.25">
      <c r="A56" s="86">
        <v>31</v>
      </c>
      <c r="B56" s="87"/>
      <c r="C56" s="95" t="s">
        <v>42</v>
      </c>
      <c r="D56" s="36">
        <f>+'GF by funct '!F46</f>
        <v>0</v>
      </c>
      <c r="E56" s="109">
        <v>0</v>
      </c>
      <c r="F56" s="109">
        <v>0</v>
      </c>
      <c r="G56" s="109"/>
      <c r="H56" s="34">
        <f>+'DS Fund'!J37</f>
        <v>0</v>
      </c>
      <c r="I56" s="95"/>
      <c r="J56" s="95"/>
    </row>
    <row r="57" spans="1:10" x14ac:dyDescent="0.25">
      <c r="A57" s="86">
        <v>32</v>
      </c>
      <c r="B57" s="87"/>
      <c r="C57" s="100" t="s">
        <v>43</v>
      </c>
      <c r="D57" s="111">
        <f>SUM(D55:D56)</f>
        <v>7000000</v>
      </c>
      <c r="E57" s="109">
        <f t="shared" ref="E57" si="0">+E55-E56</f>
        <v>0</v>
      </c>
      <c r="F57" s="111">
        <f>+F55-F56</f>
        <v>0</v>
      </c>
      <c r="G57" s="109"/>
      <c r="H57" s="111">
        <f>SUM(H55:H56)</f>
        <v>0</v>
      </c>
      <c r="I57" s="95"/>
      <c r="J57" s="95"/>
    </row>
    <row r="58" spans="1:10" x14ac:dyDescent="0.25">
      <c r="B58" s="87"/>
      <c r="C58" s="100"/>
      <c r="D58" s="108"/>
      <c r="E58" s="108"/>
      <c r="F58" s="108"/>
      <c r="G58" s="108"/>
      <c r="H58" s="108"/>
      <c r="I58" s="95"/>
      <c r="J58" s="95"/>
    </row>
    <row r="59" spans="1:10" ht="15.75" thickBot="1" x14ac:dyDescent="0.3">
      <c r="A59" s="86">
        <v>33</v>
      </c>
      <c r="B59" s="87"/>
      <c r="C59" s="100" t="s">
        <v>47</v>
      </c>
      <c r="D59" s="39">
        <f>+D52+D57</f>
        <v>-9203441.4999997616</v>
      </c>
      <c r="E59" s="108"/>
      <c r="F59" s="39">
        <f>+F52+F57</f>
        <v>-9498780</v>
      </c>
      <c r="G59" s="108"/>
      <c r="H59" s="39">
        <f>+H52+H57</f>
        <v>1377771</v>
      </c>
      <c r="I59" s="95"/>
      <c r="J59" s="95"/>
    </row>
    <row r="60" spans="1:10" ht="15.75" thickTop="1" x14ac:dyDescent="0.25">
      <c r="B60" s="87"/>
      <c r="C60" s="95"/>
      <c r="D60" s="108"/>
      <c r="E60" s="108"/>
      <c r="F60" s="108"/>
      <c r="G60" s="95"/>
      <c r="H60" s="108"/>
      <c r="I60" s="95"/>
    </row>
    <row r="61" spans="1:10" hidden="1" x14ac:dyDescent="0.25">
      <c r="B61" s="87"/>
      <c r="C61" s="103" t="s">
        <v>48</v>
      </c>
      <c r="D61" s="115" t="e">
        <f>+'GF by funct '!F51</f>
        <v>#REF!</v>
      </c>
      <c r="E61" s="116"/>
      <c r="F61" s="108">
        <f>+'FS Fund'!J50</f>
        <v>4402718</v>
      </c>
      <c r="G61" s="95"/>
      <c r="H61" s="108">
        <f>+'DS Fund'!J44</f>
        <v>43928231</v>
      </c>
      <c r="I61" s="95"/>
    </row>
    <row r="62" spans="1:10" ht="15.75" hidden="1" thickBot="1" x14ac:dyDescent="0.3">
      <c r="B62" s="87"/>
      <c r="C62" s="100" t="s">
        <v>49</v>
      </c>
      <c r="D62" s="40" t="e">
        <f>SUM(D59:D61)</f>
        <v>#REF!</v>
      </c>
      <c r="E62" s="117"/>
      <c r="F62" s="40">
        <f>SUM(F59:F61)</f>
        <v>-5096062</v>
      </c>
      <c r="G62" s="95"/>
      <c r="H62" s="40">
        <f>SUM(H59:H61)</f>
        <v>45306002</v>
      </c>
      <c r="I62" s="95"/>
    </row>
    <row r="63" spans="1:10" x14ac:dyDescent="0.25">
      <c r="B63" s="87"/>
      <c r="C63" s="95"/>
      <c r="D63" s="101"/>
      <c r="E63" s="92"/>
      <c r="F63" s="101"/>
      <c r="G63" s="95"/>
      <c r="H63" s="101"/>
      <c r="I63" s="95"/>
    </row>
    <row r="64" spans="1:10" x14ac:dyDescent="0.25">
      <c r="B64" s="87"/>
      <c r="C64" s="87"/>
      <c r="D64" s="87"/>
      <c r="E64" s="87"/>
      <c r="F64" s="87"/>
      <c r="G64" s="87"/>
      <c r="H64" s="101"/>
    </row>
    <row r="65" spans="2:8" x14ac:dyDescent="0.25">
      <c r="B65" s="87"/>
      <c r="C65" s="87"/>
      <c r="D65" s="87"/>
      <c r="E65" s="87"/>
      <c r="F65" s="87"/>
      <c r="G65" s="87"/>
      <c r="H65" s="101"/>
    </row>
    <row r="66" spans="2:8" x14ac:dyDescent="0.25">
      <c r="B66" s="232"/>
      <c r="C66" s="232"/>
      <c r="D66" s="232"/>
      <c r="E66" s="232"/>
      <c r="F66" s="232"/>
      <c r="G66" s="232"/>
      <c r="H66" s="232"/>
    </row>
    <row r="67" spans="2:8" x14ac:dyDescent="0.25">
      <c r="H67" s="101"/>
    </row>
    <row r="68" spans="2:8" x14ac:dyDescent="0.25">
      <c r="H68" s="101"/>
    </row>
    <row r="69" spans="2:8" x14ac:dyDescent="0.25">
      <c r="H69" s="101"/>
    </row>
  </sheetData>
  <sheetProtection algorithmName="SHA-512" hashValue="1kgBPWm4ualSRzRUuQtlFUFS7fOpIBR0ix46BrjoilNS67rUohJsN7RUAXPB1OWi0oJG+tvgOMLGJ2+zE4pvIQ==" saltValue="ItOM2M/qor2sJc7yV8JkpQ==" spinCount="100000" sheet="1" objects="1" scenarios="1"/>
  <mergeCells count="4">
    <mergeCell ref="C1:H1"/>
    <mergeCell ref="C2:H2"/>
    <mergeCell ref="C3:H3"/>
    <mergeCell ref="B66:H66"/>
  </mergeCells>
  <pageMargins left="0.7" right="0.7" top="0.75" bottom="0.75" header="0.3" footer="0.3"/>
  <pageSetup scale="85" orientation="portrait" r:id="rId1"/>
  <headerFooter>
    <oddFooter>&amp;C&amp;"Arial,Regular"&amp;10 -1-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042D-149F-4C68-8E0E-0480CC3B1047}">
  <sheetPr>
    <pageSetUpPr fitToPage="1"/>
  </sheetPr>
  <dimension ref="A2:J41"/>
  <sheetViews>
    <sheetView showOutlineSymbols="0" zoomScale="87" zoomScaleNormal="87" workbookViewId="0"/>
  </sheetViews>
  <sheetFormatPr defaultColWidth="11.140625" defaultRowHeight="15" x14ac:dyDescent="0.2"/>
  <cols>
    <col min="1" max="1" width="7.140625" style="2" customWidth="1"/>
    <col min="2" max="8" width="11.140625" style="2"/>
    <col min="9" max="9" width="9.85546875" style="2" customWidth="1"/>
    <col min="10" max="10" width="2.140625" style="2" customWidth="1"/>
    <col min="11" max="11" width="4.42578125" style="2" customWidth="1"/>
    <col min="12" max="16384" width="11.140625" style="2"/>
  </cols>
  <sheetData>
    <row r="2" spans="1:10" ht="15.75" thickBot="1" x14ac:dyDescent="0.25"/>
    <row r="3" spans="1:10" x14ac:dyDescent="0.2">
      <c r="B3" s="3"/>
      <c r="C3" s="4"/>
      <c r="D3" s="4"/>
      <c r="E3" s="4"/>
      <c r="F3" s="4"/>
      <c r="G3" s="4"/>
      <c r="H3" s="4"/>
      <c r="I3" s="4"/>
      <c r="J3" s="5"/>
    </row>
    <row r="4" spans="1:10" x14ac:dyDescent="0.2">
      <c r="B4" s="6"/>
      <c r="J4" s="7"/>
    </row>
    <row r="5" spans="1:10" x14ac:dyDescent="0.2">
      <c r="B5" s="8"/>
      <c r="C5" s="9"/>
      <c r="D5" s="9"/>
      <c r="E5" s="9"/>
      <c r="F5" s="9"/>
      <c r="G5" s="9"/>
      <c r="H5" s="9"/>
      <c r="I5" s="9"/>
      <c r="J5" s="7"/>
    </row>
    <row r="6" spans="1:10" ht="18" x14ac:dyDescent="0.25">
      <c r="B6" s="8"/>
      <c r="C6" s="10"/>
      <c r="D6" s="11"/>
      <c r="E6" s="11"/>
      <c r="F6" s="11"/>
      <c r="G6" s="11"/>
      <c r="H6" s="11"/>
      <c r="I6" s="11"/>
      <c r="J6" s="7"/>
    </row>
    <row r="7" spans="1:10" ht="30" x14ac:dyDescent="0.4">
      <c r="B7" s="12"/>
      <c r="C7" s="10"/>
      <c r="D7" s="11"/>
      <c r="E7" s="11"/>
      <c r="F7" s="11"/>
      <c r="G7" s="11"/>
      <c r="H7" s="11"/>
      <c r="I7" s="11"/>
      <c r="J7" s="7"/>
    </row>
    <row r="8" spans="1:10" ht="30" x14ac:dyDescent="0.4">
      <c r="B8" s="12" t="s">
        <v>0</v>
      </c>
      <c r="C8" s="10"/>
      <c r="D8" s="11"/>
      <c r="E8" s="11"/>
      <c r="F8" s="11"/>
      <c r="G8" s="11"/>
      <c r="H8" s="11"/>
      <c r="I8" s="11"/>
      <c r="J8" s="7"/>
    </row>
    <row r="9" spans="1:10" ht="18" x14ac:dyDescent="0.25">
      <c r="B9" s="13"/>
      <c r="C9" s="10"/>
      <c r="D9" s="11"/>
      <c r="E9" s="11"/>
      <c r="F9" s="11"/>
      <c r="G9" s="11"/>
      <c r="H9" s="11"/>
      <c r="I9" s="11"/>
      <c r="J9" s="7"/>
    </row>
    <row r="10" spans="1:10" ht="18.75" thickBot="1" x14ac:dyDescent="0.3">
      <c r="B10" s="14"/>
      <c r="C10" s="15"/>
      <c r="D10" s="16"/>
      <c r="E10" s="16"/>
      <c r="F10" s="16"/>
      <c r="G10" s="16"/>
      <c r="H10" s="16"/>
      <c r="I10" s="16"/>
      <c r="J10" s="17"/>
    </row>
    <row r="11" spans="1:10" ht="18" x14ac:dyDescent="0.25">
      <c r="B11" s="18"/>
      <c r="C11" s="18"/>
      <c r="D11" s="19"/>
      <c r="E11" s="19"/>
      <c r="F11" s="19"/>
      <c r="G11" s="19"/>
      <c r="H11" s="19"/>
      <c r="I11" s="19"/>
    </row>
    <row r="12" spans="1:10" ht="18.75" thickBot="1" x14ac:dyDescent="0.3">
      <c r="B12" s="18"/>
      <c r="C12" s="18"/>
      <c r="D12" s="19"/>
      <c r="E12" s="19"/>
      <c r="F12" s="19"/>
      <c r="G12" s="19"/>
      <c r="H12" s="19"/>
      <c r="I12" s="19"/>
    </row>
    <row r="13" spans="1:10" x14ac:dyDescent="0.2">
      <c r="B13" s="20"/>
      <c r="C13" s="21"/>
      <c r="D13" s="21"/>
      <c r="E13" s="21"/>
      <c r="F13" s="21"/>
      <c r="G13" s="21"/>
      <c r="H13" s="21"/>
      <c r="I13" s="21"/>
      <c r="J13" s="5"/>
    </row>
    <row r="14" spans="1:10" x14ac:dyDescent="0.2">
      <c r="B14" s="8"/>
      <c r="C14" s="9"/>
      <c r="D14" s="9"/>
      <c r="E14" s="9"/>
      <c r="F14" s="9"/>
      <c r="G14" s="9"/>
      <c r="H14" s="9"/>
      <c r="I14" s="9"/>
      <c r="J14" s="7"/>
    </row>
    <row r="15" spans="1:10" ht="30" x14ac:dyDescent="0.4">
      <c r="A15" s="19"/>
      <c r="B15" s="12" t="s">
        <v>50</v>
      </c>
      <c r="C15" s="11"/>
      <c r="D15" s="11"/>
      <c r="E15" s="11"/>
      <c r="F15" s="11"/>
      <c r="G15" s="11"/>
      <c r="H15" s="11"/>
      <c r="I15" s="11"/>
      <c r="J15" s="7"/>
    </row>
    <row r="16" spans="1:10" x14ac:dyDescent="0.2">
      <c r="B16" s="8"/>
      <c r="C16" s="9"/>
      <c r="D16" s="9"/>
      <c r="E16" s="9"/>
      <c r="F16" s="9"/>
      <c r="G16" s="9"/>
      <c r="H16" s="9"/>
      <c r="I16" s="9"/>
      <c r="J16" s="7"/>
    </row>
    <row r="17" spans="1:10" x14ac:dyDescent="0.2">
      <c r="B17" s="8"/>
      <c r="C17" s="9"/>
      <c r="D17" s="9"/>
      <c r="E17" s="9"/>
      <c r="F17" s="9"/>
      <c r="G17" s="9"/>
      <c r="H17" s="9"/>
      <c r="I17" s="9"/>
      <c r="J17" s="7"/>
    </row>
    <row r="18" spans="1:10" ht="30" x14ac:dyDescent="0.4">
      <c r="A18" s="19"/>
      <c r="B18" s="12" t="s">
        <v>55</v>
      </c>
      <c r="C18" s="11"/>
      <c r="D18" s="11"/>
      <c r="E18" s="11"/>
      <c r="F18" s="11"/>
      <c r="G18" s="11"/>
      <c r="H18" s="11"/>
      <c r="I18" s="11"/>
      <c r="J18" s="7"/>
    </row>
    <row r="19" spans="1:10" ht="30" x14ac:dyDescent="0.4">
      <c r="A19" s="19"/>
      <c r="B19" s="12"/>
      <c r="C19" s="11"/>
      <c r="D19" s="11"/>
      <c r="E19" s="11"/>
      <c r="F19" s="11"/>
      <c r="G19" s="11"/>
      <c r="H19" s="11"/>
      <c r="I19" s="11"/>
      <c r="J19" s="7"/>
    </row>
    <row r="20" spans="1:10" ht="30" x14ac:dyDescent="0.4">
      <c r="A20" s="19"/>
      <c r="B20" s="12" t="s">
        <v>1</v>
      </c>
      <c r="C20" s="11"/>
      <c r="D20" s="11"/>
      <c r="E20" s="11"/>
      <c r="F20" s="11"/>
      <c r="G20" s="11"/>
      <c r="H20" s="11"/>
      <c r="I20" s="11"/>
      <c r="J20" s="7"/>
    </row>
    <row r="21" spans="1:10" ht="30" x14ac:dyDescent="0.4">
      <c r="A21" s="19"/>
      <c r="B21" s="12"/>
      <c r="C21" s="11"/>
      <c r="D21" s="11"/>
      <c r="E21" s="11"/>
      <c r="F21" s="11"/>
      <c r="G21" s="11"/>
      <c r="H21" s="11"/>
      <c r="I21" s="11"/>
      <c r="J21" s="7"/>
    </row>
    <row r="22" spans="1:10" ht="30" x14ac:dyDescent="0.4">
      <c r="A22" s="19"/>
      <c r="B22" s="12" t="s">
        <v>4</v>
      </c>
      <c r="C22" s="11"/>
      <c r="D22" s="11"/>
      <c r="E22" s="11"/>
      <c r="F22" s="11"/>
      <c r="G22" s="11"/>
      <c r="H22" s="11"/>
      <c r="I22" s="11"/>
      <c r="J22" s="7"/>
    </row>
    <row r="23" spans="1:10" ht="30" x14ac:dyDescent="0.4">
      <c r="A23" s="19"/>
      <c r="B23" s="12"/>
      <c r="C23" s="11"/>
      <c r="D23" s="11"/>
      <c r="E23" s="11"/>
      <c r="F23" s="11"/>
      <c r="G23" s="11"/>
      <c r="H23" s="11"/>
      <c r="I23" s="11"/>
      <c r="J23" s="7"/>
    </row>
    <row r="24" spans="1:10" ht="30" x14ac:dyDescent="0.4">
      <c r="A24" s="19"/>
      <c r="B24" s="12" t="s">
        <v>2</v>
      </c>
      <c r="C24" s="11"/>
      <c r="D24" s="11"/>
      <c r="E24" s="11"/>
      <c r="F24" s="11"/>
      <c r="G24" s="11"/>
      <c r="H24" s="11"/>
      <c r="I24" s="11"/>
      <c r="J24" s="7"/>
    </row>
    <row r="25" spans="1:10" ht="30" x14ac:dyDescent="0.4">
      <c r="A25" s="19"/>
      <c r="B25" s="12"/>
      <c r="C25" s="11"/>
      <c r="D25" s="11"/>
      <c r="E25" s="11"/>
      <c r="F25" s="11"/>
      <c r="G25" s="11"/>
      <c r="H25" s="11"/>
      <c r="I25" s="11"/>
      <c r="J25" s="7"/>
    </row>
    <row r="26" spans="1:10" ht="20.25" x14ac:dyDescent="0.3">
      <c r="A26" s="19"/>
      <c r="B26" s="22" t="s">
        <v>3</v>
      </c>
      <c r="C26" s="11"/>
      <c r="D26" s="11"/>
      <c r="E26" s="11"/>
      <c r="F26" s="11"/>
      <c r="G26" s="11"/>
      <c r="H26" s="11"/>
      <c r="I26" s="11"/>
      <c r="J26" s="7"/>
    </row>
    <row r="27" spans="1:10" ht="30" x14ac:dyDescent="0.4">
      <c r="A27" s="19"/>
      <c r="B27" s="12"/>
      <c r="C27" s="11"/>
      <c r="D27" s="11"/>
      <c r="E27" s="11"/>
      <c r="F27" s="11"/>
      <c r="G27" s="11"/>
      <c r="H27" s="11"/>
      <c r="I27" s="11"/>
      <c r="J27" s="7"/>
    </row>
    <row r="28" spans="1:10" x14ac:dyDescent="0.2">
      <c r="A28" s="19"/>
      <c r="B28" s="23"/>
      <c r="C28" s="11"/>
      <c r="D28" s="11"/>
      <c r="E28" s="11"/>
      <c r="F28" s="11"/>
      <c r="G28" s="11"/>
      <c r="H28" s="11"/>
      <c r="I28" s="11"/>
      <c r="J28" s="7"/>
    </row>
    <row r="29" spans="1:10" x14ac:dyDescent="0.2">
      <c r="A29" s="19"/>
      <c r="B29" s="23"/>
      <c r="C29" s="11"/>
      <c r="D29" s="11"/>
      <c r="E29" s="11"/>
      <c r="F29" s="11"/>
      <c r="G29" s="11"/>
      <c r="H29" s="11"/>
      <c r="I29" s="11"/>
      <c r="J29" s="7"/>
    </row>
    <row r="30" spans="1:10" x14ac:dyDescent="0.2">
      <c r="A30" s="19"/>
      <c r="B30" s="24"/>
      <c r="C30" s="19"/>
      <c r="D30" s="19"/>
      <c r="E30" s="19"/>
      <c r="F30" s="19"/>
      <c r="G30" s="19"/>
      <c r="H30" s="19"/>
      <c r="I30" s="19"/>
      <c r="J30" s="7"/>
    </row>
    <row r="31" spans="1:10" ht="15.75" thickBot="1" x14ac:dyDescent="0.25">
      <c r="A31" s="19"/>
      <c r="B31" s="25"/>
      <c r="C31" s="26"/>
      <c r="D31" s="26"/>
      <c r="E31" s="26"/>
      <c r="F31" s="26"/>
      <c r="G31" s="26"/>
      <c r="H31" s="26"/>
      <c r="I31" s="26"/>
      <c r="J31" s="17"/>
    </row>
    <row r="32" spans="1:10" ht="15.75" thickBot="1" x14ac:dyDescent="0.25">
      <c r="A32" s="19"/>
      <c r="B32" s="11"/>
      <c r="C32" s="11"/>
      <c r="D32" s="11"/>
      <c r="E32" s="11"/>
      <c r="F32" s="11"/>
      <c r="G32" s="11"/>
      <c r="H32" s="11"/>
      <c r="I32" s="11"/>
    </row>
    <row r="33" spans="1:10" x14ac:dyDescent="0.2">
      <c r="A33" s="19"/>
      <c r="B33" s="27"/>
      <c r="C33" s="28"/>
      <c r="D33" s="28"/>
      <c r="E33" s="28"/>
      <c r="F33" s="28"/>
      <c r="G33" s="28"/>
      <c r="H33" s="28"/>
      <c r="I33" s="28"/>
      <c r="J33" s="5"/>
    </row>
    <row r="34" spans="1:10" ht="22.5" x14ac:dyDescent="0.3">
      <c r="A34" s="19"/>
      <c r="B34" s="29"/>
      <c r="C34" s="10"/>
      <c r="D34" s="11"/>
      <c r="E34" s="11"/>
      <c r="F34" s="11"/>
      <c r="G34" s="11"/>
      <c r="H34" s="11"/>
      <c r="I34" s="11"/>
      <c r="J34" s="7"/>
    </row>
    <row r="35" spans="1:10" ht="22.5" x14ac:dyDescent="0.3">
      <c r="A35" s="19"/>
      <c r="B35" s="30"/>
      <c r="C35" s="10"/>
      <c r="D35" s="11"/>
      <c r="E35" s="11"/>
      <c r="F35" s="11"/>
      <c r="G35" s="11"/>
      <c r="H35" s="11"/>
      <c r="I35" s="11"/>
      <c r="J35" s="7"/>
    </row>
    <row r="36" spans="1:10" ht="18.75" thickBot="1" x14ac:dyDescent="0.3">
      <c r="A36" s="19"/>
      <c r="B36" s="14"/>
      <c r="C36" s="15"/>
      <c r="D36" s="16"/>
      <c r="E36" s="16"/>
      <c r="F36" s="16"/>
      <c r="G36" s="16"/>
      <c r="H36" s="16"/>
      <c r="I36" s="16"/>
      <c r="J36" s="17"/>
    </row>
    <row r="37" spans="1:10" ht="18" x14ac:dyDescent="0.25">
      <c r="A37" s="19"/>
      <c r="B37" s="10"/>
      <c r="C37" s="10"/>
      <c r="D37" s="11"/>
      <c r="E37" s="11"/>
      <c r="F37" s="11"/>
      <c r="G37" s="11"/>
      <c r="H37" s="11"/>
      <c r="I37" s="11"/>
    </row>
    <row r="38" spans="1:10" ht="18" x14ac:dyDescent="0.25">
      <c r="B38" s="31"/>
      <c r="C38" s="31"/>
    </row>
    <row r="39" spans="1:10" ht="18" x14ac:dyDescent="0.25">
      <c r="B39" s="31"/>
      <c r="C39" s="31"/>
    </row>
    <row r="40" spans="1:10" ht="18" x14ac:dyDescent="0.25">
      <c r="B40" s="31"/>
      <c r="C40" s="31"/>
    </row>
    <row r="41" spans="1:10" ht="18" x14ac:dyDescent="0.25">
      <c r="B41" s="31"/>
      <c r="C41" s="31"/>
    </row>
  </sheetData>
  <sheetProtection algorithmName="SHA-512" hashValue="GTdZ5Fi6ymbraa6fm+0WOR3PbEEc56FAcaNJTfPy1sFMdQ4rP2f1G9xuxg3Sw+P8YoHE/2qDh7kyESjjvPrGQA==" saltValue="Jv55PZ8LyvM+k4I0BkNymA==" spinCount="100000" sheet="1" objects="1" scenarios="1"/>
  <pageMargins left="0.5" right="0.25" top="0.75" bottom="0.75" header="0.5" footer="0.5"/>
  <pageSetup scale="90" orientation="portrait" r:id="rId1"/>
  <headerFooter alignWithMargins="0"/>
  <rowBreaks count="2" manualBreakCount="2">
    <brk id="33" max="10" man="1"/>
    <brk id="3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CB0E-F8D6-42E4-A978-073D4BB011B3}">
  <sheetPr>
    <pageSetUpPr fitToPage="1"/>
  </sheetPr>
  <dimension ref="A1:M66"/>
  <sheetViews>
    <sheetView zoomScale="91" zoomScaleNormal="91" workbookViewId="0"/>
  </sheetViews>
  <sheetFormatPr defaultColWidth="9.140625" defaultRowHeight="15" x14ac:dyDescent="0.25"/>
  <cols>
    <col min="1" max="1" width="5.85546875" style="86" customWidth="1"/>
    <col min="2" max="2" width="5.5703125" style="88" customWidth="1"/>
    <col min="3" max="3" width="40.42578125" style="88" customWidth="1"/>
    <col min="4" max="4" width="17.42578125" style="88" customWidth="1"/>
    <col min="5" max="7" width="17.42578125" style="52" customWidth="1"/>
    <col min="8" max="12" width="9.140625" style="88"/>
    <col min="13" max="13" width="16" style="88" bestFit="1" customWidth="1"/>
    <col min="14" max="16384" width="9.140625" style="88"/>
  </cols>
  <sheetData>
    <row r="1" spans="1:13" x14ac:dyDescent="0.25">
      <c r="B1" s="87"/>
      <c r="C1" s="230" t="s">
        <v>0</v>
      </c>
      <c r="D1" s="230"/>
      <c r="E1" s="230"/>
      <c r="F1" s="230"/>
      <c r="G1" s="230"/>
    </row>
    <row r="2" spans="1:13" x14ac:dyDescent="0.25">
      <c r="B2" s="87"/>
      <c r="C2" s="230" t="s">
        <v>51</v>
      </c>
      <c r="D2" s="230"/>
      <c r="E2" s="230"/>
      <c r="F2" s="230"/>
      <c r="G2" s="230"/>
    </row>
    <row r="3" spans="1:13" x14ac:dyDescent="0.25">
      <c r="B3" s="87"/>
      <c r="C3" s="89"/>
      <c r="D3" s="89"/>
      <c r="E3" s="41"/>
      <c r="F3" s="38"/>
      <c r="G3" s="42" t="s">
        <v>212</v>
      </c>
    </row>
    <row r="4" spans="1:13" x14ac:dyDescent="0.25">
      <c r="B4" s="87"/>
      <c r="C4" s="89"/>
      <c r="D4" s="218"/>
      <c r="E4" s="43"/>
      <c r="F4" s="43"/>
      <c r="G4" s="44" t="s">
        <v>201</v>
      </c>
    </row>
    <row r="5" spans="1:13" x14ac:dyDescent="0.25">
      <c r="B5" s="87"/>
      <c r="C5" s="89"/>
      <c r="D5" s="96" t="s">
        <v>52</v>
      </c>
      <c r="E5" s="44"/>
      <c r="F5" s="44"/>
      <c r="G5" s="44" t="s">
        <v>53</v>
      </c>
    </row>
    <row r="6" spans="1:13" x14ac:dyDescent="0.25">
      <c r="B6" s="87"/>
      <c r="C6" s="89"/>
      <c r="D6" s="98" t="s">
        <v>54</v>
      </c>
      <c r="E6" s="44" t="s">
        <v>55</v>
      </c>
      <c r="F6" s="44" t="s">
        <v>55</v>
      </c>
      <c r="G6" s="44" t="s">
        <v>200</v>
      </c>
    </row>
    <row r="7" spans="1:13" x14ac:dyDescent="0.25">
      <c r="B7" s="87"/>
      <c r="C7" s="95"/>
      <c r="D7" s="219" t="s">
        <v>56</v>
      </c>
      <c r="E7" s="45" t="s">
        <v>57</v>
      </c>
      <c r="F7" s="45" t="s">
        <v>200</v>
      </c>
      <c r="G7" s="45" t="s">
        <v>55</v>
      </c>
    </row>
    <row r="8" spans="1:13" x14ac:dyDescent="0.25">
      <c r="A8" s="86" t="s">
        <v>9</v>
      </c>
      <c r="B8" s="87"/>
      <c r="C8" s="100" t="s">
        <v>10</v>
      </c>
      <c r="D8" s="101"/>
      <c r="E8" s="34"/>
      <c r="F8" s="34"/>
      <c r="G8" s="34"/>
    </row>
    <row r="9" spans="1:13" x14ac:dyDescent="0.25">
      <c r="A9" s="86">
        <v>1</v>
      </c>
      <c r="B9" s="87">
        <v>57</v>
      </c>
      <c r="C9" s="103" t="s">
        <v>11</v>
      </c>
      <c r="D9" s="46">
        <f>ROUND(SUM('GF Rev by Obj'!D8:D10),0)</f>
        <v>425546087</v>
      </c>
      <c r="E9" s="46">
        <v>475440918</v>
      </c>
      <c r="F9" s="46">
        <f>ROUND(SUM('GF Rev by Obj'!F8:F10),0)</f>
        <v>461061868</v>
      </c>
      <c r="G9" s="46">
        <f>+F9-E9</f>
        <v>-14379050</v>
      </c>
    </row>
    <row r="10" spans="1:13" x14ac:dyDescent="0.25">
      <c r="A10" s="86">
        <v>2</v>
      </c>
      <c r="B10" s="87">
        <v>57</v>
      </c>
      <c r="C10" s="103" t="s">
        <v>12</v>
      </c>
      <c r="D10" s="36">
        <f>SUM('GF Rev by Obj'!D11:D22)+'GF Rev by Obj'!D49</f>
        <v>7584026.1000000015</v>
      </c>
      <c r="E10" s="34">
        <v>15258305</v>
      </c>
      <c r="F10" s="34">
        <f>ROUND(SUM('GF Rev by Obj'!F11:F22),0)+'GF Rev by Obj'!F49</f>
        <v>20003250</v>
      </c>
      <c r="G10" s="34">
        <f>+F10-E10</f>
        <v>4744945</v>
      </c>
    </row>
    <row r="11" spans="1:13" x14ac:dyDescent="0.25">
      <c r="A11" s="86">
        <v>3</v>
      </c>
      <c r="B11" s="87">
        <v>58</v>
      </c>
      <c r="C11" s="103" t="s">
        <v>13</v>
      </c>
      <c r="D11" s="36">
        <f>ROUND(SUM('GF Rev by Obj'!D27:D31),0)</f>
        <v>69606559</v>
      </c>
      <c r="E11" s="34">
        <v>52355584</v>
      </c>
      <c r="F11" s="34">
        <f>ROUND(SUM('GF Rev by Obj'!F27:F31),0)</f>
        <v>70608975</v>
      </c>
      <c r="G11" s="34">
        <f>+F11-E11</f>
        <v>18253391</v>
      </c>
    </row>
    <row r="12" spans="1:13" x14ac:dyDescent="0.25">
      <c r="A12" s="86">
        <v>4</v>
      </c>
      <c r="B12" s="87">
        <v>59</v>
      </c>
      <c r="C12" s="103" t="s">
        <v>14</v>
      </c>
      <c r="D12" s="36">
        <f>ROUND(SUM('GF Rev by Obj'!D36:D40),0)</f>
        <v>16379921</v>
      </c>
      <c r="E12" s="34">
        <v>9439852</v>
      </c>
      <c r="F12" s="34">
        <f>ROUND(SUM('GF Rev by Obj'!F36:F40),0)</f>
        <v>19136852</v>
      </c>
      <c r="G12" s="34">
        <f>+F12-E12</f>
        <v>9697000</v>
      </c>
      <c r="M12" s="226"/>
    </row>
    <row r="13" spans="1:13" x14ac:dyDescent="0.25">
      <c r="A13" s="86">
        <v>5</v>
      </c>
      <c r="B13" s="87"/>
      <c r="C13" s="104" t="s">
        <v>15</v>
      </c>
      <c r="D13" s="105">
        <f>SUM(D9:D12)</f>
        <v>519116593.10000002</v>
      </c>
      <c r="E13" s="37">
        <f t="shared" ref="E13" si="0">SUM(E9:E12)</f>
        <v>552494659</v>
      </c>
      <c r="F13" s="37">
        <f>SUM(F9:F12)</f>
        <v>570810945</v>
      </c>
      <c r="G13" s="37">
        <f>SUM(G9:G12)</f>
        <v>18316286</v>
      </c>
      <c r="M13" s="225"/>
    </row>
    <row r="14" spans="1:13" x14ac:dyDescent="0.25">
      <c r="B14" s="87"/>
      <c r="C14" s="95"/>
      <c r="D14" s="87"/>
      <c r="E14" s="34"/>
      <c r="F14" s="34"/>
      <c r="G14" s="34"/>
    </row>
    <row r="15" spans="1:13" x14ac:dyDescent="0.25">
      <c r="B15" s="87"/>
      <c r="C15" s="100" t="s">
        <v>16</v>
      </c>
      <c r="D15" s="87"/>
      <c r="E15" s="34"/>
      <c r="F15" s="34"/>
      <c r="G15" s="34"/>
    </row>
    <row r="16" spans="1:13" x14ac:dyDescent="0.25">
      <c r="A16" s="86">
        <v>6</v>
      </c>
      <c r="B16" s="87">
        <v>11</v>
      </c>
      <c r="C16" s="220" t="s">
        <v>17</v>
      </c>
      <c r="D16" s="36">
        <v>293623560</v>
      </c>
      <c r="E16" s="36">
        <v>319188242</v>
      </c>
      <c r="F16" s="36">
        <f>'GF Exp by Func &amp; Mj Obj '!F14</f>
        <v>321710597.42999977</v>
      </c>
      <c r="G16" s="34">
        <f>+F16-E16</f>
        <v>2522355.4299997687</v>
      </c>
    </row>
    <row r="17" spans="1:7" x14ac:dyDescent="0.25">
      <c r="A17" s="86">
        <v>7</v>
      </c>
      <c r="B17" s="87">
        <v>12</v>
      </c>
      <c r="C17" s="220" t="s">
        <v>18</v>
      </c>
      <c r="D17" s="36">
        <v>6489203</v>
      </c>
      <c r="E17" s="36">
        <v>6780552</v>
      </c>
      <c r="F17" s="36">
        <f>'GF Exp by Func &amp; Mj Obj '!F21</f>
        <v>6779393</v>
      </c>
      <c r="G17" s="34">
        <f t="shared" ref="G17:G37" si="1">+F17-E17</f>
        <v>-1159</v>
      </c>
    </row>
    <row r="18" spans="1:7" x14ac:dyDescent="0.25">
      <c r="A18" s="86">
        <v>8</v>
      </c>
      <c r="B18" s="87">
        <v>13</v>
      </c>
      <c r="C18" s="220" t="s">
        <v>19</v>
      </c>
      <c r="D18" s="36">
        <v>3208721</v>
      </c>
      <c r="E18" s="36">
        <v>3480943.9999999995</v>
      </c>
      <c r="F18" s="36">
        <f>'GF Exp by Func &amp; Mj Obj '!F28</f>
        <v>3627572.9999999995</v>
      </c>
      <c r="G18" s="34">
        <f t="shared" si="1"/>
        <v>146629</v>
      </c>
    </row>
    <row r="19" spans="1:7" x14ac:dyDescent="0.25">
      <c r="A19" s="86">
        <v>9</v>
      </c>
      <c r="B19" s="87">
        <v>21</v>
      </c>
      <c r="C19" s="220" t="s">
        <v>20</v>
      </c>
      <c r="D19" s="36">
        <v>11780121</v>
      </c>
      <c r="E19" s="36">
        <v>11441777.999999998</v>
      </c>
      <c r="F19" s="36">
        <f>'GF Exp by Func &amp; Mj Obj '!F35</f>
        <v>11549172.999999998</v>
      </c>
      <c r="G19" s="34">
        <f t="shared" si="1"/>
        <v>107395</v>
      </c>
    </row>
    <row r="20" spans="1:7" x14ac:dyDescent="0.25">
      <c r="A20" s="86">
        <v>10</v>
      </c>
      <c r="B20" s="87">
        <v>23</v>
      </c>
      <c r="C20" s="220" t="s">
        <v>21</v>
      </c>
      <c r="D20" s="36">
        <v>33125033</v>
      </c>
      <c r="E20" s="36">
        <v>34735609</v>
      </c>
      <c r="F20" s="36">
        <f>'GF Exp by Func &amp; Mj Obj '!F42</f>
        <v>34805761</v>
      </c>
      <c r="G20" s="34">
        <f t="shared" si="1"/>
        <v>70152</v>
      </c>
    </row>
    <row r="21" spans="1:7" x14ac:dyDescent="0.25">
      <c r="A21" s="86">
        <v>11</v>
      </c>
      <c r="B21" s="87">
        <v>31</v>
      </c>
      <c r="C21" s="220" t="s">
        <v>22</v>
      </c>
      <c r="D21" s="36">
        <v>24110374</v>
      </c>
      <c r="E21" s="36">
        <v>25494944.999999996</v>
      </c>
      <c r="F21" s="36">
        <f>'GF Exp by Func &amp; Mj Obj '!F49</f>
        <v>25562716.999999996</v>
      </c>
      <c r="G21" s="34">
        <f t="shared" si="1"/>
        <v>67772</v>
      </c>
    </row>
    <row r="22" spans="1:7" x14ac:dyDescent="0.25">
      <c r="A22" s="86">
        <v>12</v>
      </c>
      <c r="B22" s="87">
        <v>32</v>
      </c>
      <c r="C22" s="220" t="s">
        <v>23</v>
      </c>
      <c r="D22" s="36">
        <v>373315</v>
      </c>
      <c r="E22" s="36">
        <v>367667</v>
      </c>
      <c r="F22" s="36">
        <f>'GF Exp by Func &amp; Mj Obj '!F63</f>
        <v>367667</v>
      </c>
      <c r="G22" s="34">
        <f t="shared" si="1"/>
        <v>0</v>
      </c>
    </row>
    <row r="23" spans="1:7" x14ac:dyDescent="0.25">
      <c r="A23" s="86">
        <v>13</v>
      </c>
      <c r="B23" s="87">
        <v>33</v>
      </c>
      <c r="C23" s="220" t="s">
        <v>24</v>
      </c>
      <c r="D23" s="36">
        <v>7041696</v>
      </c>
      <c r="E23" s="36">
        <v>6768287.0000000019</v>
      </c>
      <c r="F23" s="36">
        <f>'GF Exp by Func &amp; Mj Obj '!F70</f>
        <v>6767254.0000000019</v>
      </c>
      <c r="G23" s="34">
        <f t="shared" si="1"/>
        <v>-1033</v>
      </c>
    </row>
    <row r="24" spans="1:7" x14ac:dyDescent="0.25">
      <c r="A24" s="86">
        <v>14</v>
      </c>
      <c r="B24" s="87">
        <v>34</v>
      </c>
      <c r="C24" s="220" t="s">
        <v>25</v>
      </c>
      <c r="D24" s="36">
        <v>13520165</v>
      </c>
      <c r="E24" s="36">
        <v>16042899</v>
      </c>
      <c r="F24" s="36">
        <f>'GF Exp by Func &amp; Mj Obj '!F77</f>
        <v>16593499</v>
      </c>
      <c r="G24" s="34">
        <f t="shared" si="1"/>
        <v>550600</v>
      </c>
    </row>
    <row r="25" spans="1:7" x14ac:dyDescent="0.25">
      <c r="A25" s="86">
        <v>15</v>
      </c>
      <c r="B25" s="87">
        <v>35</v>
      </c>
      <c r="C25" s="220" t="s">
        <v>6</v>
      </c>
      <c r="D25" s="36">
        <v>43322</v>
      </c>
      <c r="E25" s="36">
        <v>45159</v>
      </c>
      <c r="F25" s="36">
        <f>'GF Exp by Func &amp; Mj Obj '!F85</f>
        <v>45159</v>
      </c>
      <c r="G25" s="34">
        <f t="shared" si="1"/>
        <v>0</v>
      </c>
    </row>
    <row r="26" spans="1:7" x14ac:dyDescent="0.25">
      <c r="A26" s="86">
        <v>16</v>
      </c>
      <c r="B26" s="87">
        <v>36</v>
      </c>
      <c r="C26" s="220" t="s">
        <v>26</v>
      </c>
      <c r="D26" s="36">
        <v>9942511</v>
      </c>
      <c r="E26" s="36">
        <v>12616957.999999996</v>
      </c>
      <c r="F26" s="36">
        <f>'GF Exp by Func &amp; Mj Obj '!F93</f>
        <v>12982066.999999996</v>
      </c>
      <c r="G26" s="34">
        <f t="shared" si="1"/>
        <v>365109</v>
      </c>
    </row>
    <row r="27" spans="1:7" x14ac:dyDescent="0.25">
      <c r="A27" s="86">
        <v>17</v>
      </c>
      <c r="B27" s="87">
        <v>41</v>
      </c>
      <c r="C27" s="220" t="s">
        <v>27</v>
      </c>
      <c r="D27" s="36">
        <v>11106432</v>
      </c>
      <c r="E27" s="36">
        <v>12248438.000000002</v>
      </c>
      <c r="F27" s="36">
        <f>'GF Exp by Func &amp; Mj Obj '!F101</f>
        <v>12286783.070000004</v>
      </c>
      <c r="G27" s="34">
        <f t="shared" si="1"/>
        <v>38345.070000002161</v>
      </c>
    </row>
    <row r="28" spans="1:7" x14ac:dyDescent="0.25">
      <c r="A28" s="86">
        <v>18</v>
      </c>
      <c r="B28" s="87">
        <v>51</v>
      </c>
      <c r="C28" s="220" t="s">
        <v>28</v>
      </c>
      <c r="D28" s="36">
        <v>41578802</v>
      </c>
      <c r="E28" s="36">
        <v>44933000</v>
      </c>
      <c r="F28" s="36">
        <f>'GF Exp by Func &amp; Mj Obj '!F109</f>
        <v>46801403</v>
      </c>
      <c r="G28" s="34">
        <f t="shared" si="1"/>
        <v>1868403</v>
      </c>
    </row>
    <row r="29" spans="1:7" x14ac:dyDescent="0.25">
      <c r="A29" s="86">
        <v>19</v>
      </c>
      <c r="B29" s="87">
        <v>52</v>
      </c>
      <c r="C29" s="220" t="s">
        <v>29</v>
      </c>
      <c r="D29" s="36">
        <v>3241666</v>
      </c>
      <c r="E29" s="36">
        <v>3512493</v>
      </c>
      <c r="F29" s="36">
        <f>'GF Exp by Func &amp; Mj Obj '!F124</f>
        <v>6563293</v>
      </c>
      <c r="G29" s="34">
        <f t="shared" si="1"/>
        <v>3050800</v>
      </c>
    </row>
    <row r="30" spans="1:7" x14ac:dyDescent="0.25">
      <c r="A30" s="86">
        <v>20</v>
      </c>
      <c r="B30" s="87">
        <v>53</v>
      </c>
      <c r="C30" s="220" t="s">
        <v>30</v>
      </c>
      <c r="D30" s="36">
        <v>11071527</v>
      </c>
      <c r="E30" s="36">
        <v>12835431.000000002</v>
      </c>
      <c r="F30" s="36">
        <f>'GF Exp by Func &amp; Mj Obj '!F131</f>
        <v>14188495.000000002</v>
      </c>
      <c r="G30" s="34">
        <f t="shared" si="1"/>
        <v>1353064</v>
      </c>
    </row>
    <row r="31" spans="1:7" x14ac:dyDescent="0.25">
      <c r="A31" s="86">
        <v>21</v>
      </c>
      <c r="B31" s="87">
        <v>61</v>
      </c>
      <c r="C31" s="220" t="s">
        <v>31</v>
      </c>
      <c r="D31" s="36">
        <v>4990116</v>
      </c>
      <c r="E31" s="36">
        <v>6703916.0000000009</v>
      </c>
      <c r="F31" s="36">
        <f>'GF Exp by Func &amp; Mj Obj '!F138</f>
        <v>6703716.0000000009</v>
      </c>
      <c r="G31" s="34">
        <f t="shared" si="1"/>
        <v>-200</v>
      </c>
    </row>
    <row r="32" spans="1:7" x14ac:dyDescent="0.25">
      <c r="A32" s="86">
        <v>22</v>
      </c>
      <c r="B32" s="87">
        <v>71</v>
      </c>
      <c r="C32" s="220" t="s">
        <v>7</v>
      </c>
      <c r="D32" s="36">
        <v>0</v>
      </c>
      <c r="E32" s="36">
        <v>0</v>
      </c>
      <c r="F32" s="36">
        <f>'GF Exp by Func &amp; Mj Obj '!F143</f>
        <v>0</v>
      </c>
      <c r="G32" s="34">
        <f t="shared" si="1"/>
        <v>0</v>
      </c>
    </row>
    <row r="33" spans="1:7" x14ac:dyDescent="0.25">
      <c r="A33" s="86">
        <v>23</v>
      </c>
      <c r="B33" s="87">
        <v>81</v>
      </c>
      <c r="C33" s="220" t="s">
        <v>32</v>
      </c>
      <c r="D33" s="36">
        <v>63990</v>
      </c>
      <c r="E33" s="36">
        <v>0</v>
      </c>
      <c r="F33" s="36">
        <f>'GF Exp by Func &amp; Mj Obj '!F147</f>
        <v>269836</v>
      </c>
      <c r="G33" s="34">
        <f t="shared" si="1"/>
        <v>269836</v>
      </c>
    </row>
    <row r="34" spans="1:7" x14ac:dyDescent="0.25">
      <c r="A34" s="86">
        <v>24</v>
      </c>
      <c r="B34" s="87">
        <v>91</v>
      </c>
      <c r="C34" s="220" t="s">
        <v>33</v>
      </c>
      <c r="D34" s="36">
        <v>50745313</v>
      </c>
      <c r="E34" s="36">
        <v>57404687</v>
      </c>
      <c r="F34" s="36">
        <f>'GF Exp by Func &amp; Mj Obj '!F151</f>
        <v>54400000</v>
      </c>
      <c r="G34" s="34">
        <f t="shared" si="1"/>
        <v>-3004687</v>
      </c>
    </row>
    <row r="35" spans="1:7" x14ac:dyDescent="0.25">
      <c r="A35" s="86">
        <v>25</v>
      </c>
      <c r="B35" s="87">
        <v>93</v>
      </c>
      <c r="C35" s="220" t="s">
        <v>34</v>
      </c>
      <c r="D35" s="36">
        <v>131200</v>
      </c>
      <c r="E35" s="36">
        <v>210000</v>
      </c>
      <c r="F35" s="36">
        <f>'GF Exp by Func &amp; Mj Obj '!F155</f>
        <v>210000</v>
      </c>
      <c r="G35" s="34">
        <f t="shared" si="1"/>
        <v>0</v>
      </c>
    </row>
    <row r="36" spans="1:7" x14ac:dyDescent="0.25">
      <c r="A36" s="86">
        <v>26</v>
      </c>
      <c r="B36" s="87">
        <v>95</v>
      </c>
      <c r="C36" s="220" t="s">
        <v>35</v>
      </c>
      <c r="D36" s="36">
        <v>0</v>
      </c>
      <c r="E36" s="36">
        <v>200000</v>
      </c>
      <c r="F36" s="36">
        <f>'GF Exp by Func &amp; Mj Obj '!F159</f>
        <v>200000</v>
      </c>
      <c r="G36" s="34">
        <f t="shared" si="1"/>
        <v>0</v>
      </c>
    </row>
    <row r="37" spans="1:7" x14ac:dyDescent="0.25">
      <c r="A37" s="86">
        <v>27</v>
      </c>
      <c r="B37" s="87">
        <v>99</v>
      </c>
      <c r="C37" s="220" t="s">
        <v>36</v>
      </c>
      <c r="D37" s="36">
        <v>3470208</v>
      </c>
      <c r="E37" s="36">
        <v>4100000</v>
      </c>
      <c r="F37" s="36">
        <f>'GF Exp by Func &amp; Mj Obj '!F163</f>
        <v>4600000</v>
      </c>
      <c r="G37" s="34">
        <f t="shared" si="1"/>
        <v>500000</v>
      </c>
    </row>
    <row r="38" spans="1:7" x14ac:dyDescent="0.25">
      <c r="A38" s="86">
        <v>28</v>
      </c>
      <c r="B38" s="87"/>
      <c r="C38" s="100" t="s">
        <v>37</v>
      </c>
      <c r="D38" s="37">
        <f t="shared" ref="D38:E38" si="2">SUM(D16:D37)</f>
        <v>529657275</v>
      </c>
      <c r="E38" s="37">
        <f t="shared" si="2"/>
        <v>579111005</v>
      </c>
      <c r="F38" s="37">
        <f>SUM(F16:F37)</f>
        <v>587014386.49999976</v>
      </c>
      <c r="G38" s="37">
        <f>SUM(G16:G37)</f>
        <v>7903381.4999997709</v>
      </c>
    </row>
    <row r="39" spans="1:7" x14ac:dyDescent="0.25">
      <c r="B39" s="87"/>
      <c r="C39" s="95"/>
      <c r="D39" s="87"/>
      <c r="E39" s="34"/>
      <c r="F39" s="34"/>
      <c r="G39" s="34"/>
    </row>
    <row r="40" spans="1:7" x14ac:dyDescent="0.25">
      <c r="B40" s="87"/>
      <c r="C40" s="95"/>
      <c r="D40" s="87"/>
      <c r="E40" s="34"/>
      <c r="F40" s="34"/>
      <c r="G40" s="34"/>
    </row>
    <row r="41" spans="1:7" x14ac:dyDescent="0.25">
      <c r="B41" s="87"/>
      <c r="C41" s="100" t="s">
        <v>58</v>
      </c>
      <c r="D41" s="87"/>
      <c r="E41" s="34"/>
      <c r="F41" s="34"/>
      <c r="G41" s="34"/>
    </row>
    <row r="42" spans="1:7" x14ac:dyDescent="0.25">
      <c r="A42" s="86">
        <v>29</v>
      </c>
      <c r="B42" s="87"/>
      <c r="C42" s="100" t="s">
        <v>59</v>
      </c>
      <c r="D42" s="107">
        <f>+D13-D38</f>
        <v>-10540681.899999976</v>
      </c>
      <c r="E42" s="47">
        <f t="shared" ref="E42" si="3">+E13-E38</f>
        <v>-26616346</v>
      </c>
      <c r="F42" s="47">
        <f>+F13-F38</f>
        <v>-16203441.499999762</v>
      </c>
      <c r="G42" s="47">
        <f>+G13-G38</f>
        <v>10412904.500000229</v>
      </c>
    </row>
    <row r="43" spans="1:7" x14ac:dyDescent="0.25">
      <c r="B43" s="87"/>
      <c r="C43" s="100"/>
      <c r="D43" s="101"/>
      <c r="E43" s="34"/>
      <c r="F43" s="34"/>
      <c r="G43" s="34"/>
    </row>
    <row r="44" spans="1:7" x14ac:dyDescent="0.25">
      <c r="B44" s="87"/>
      <c r="C44" s="100" t="s">
        <v>46</v>
      </c>
      <c r="D44" s="101"/>
      <c r="E44" s="34"/>
      <c r="F44" s="34"/>
      <c r="G44" s="34"/>
    </row>
    <row r="45" spans="1:7" x14ac:dyDescent="0.25">
      <c r="A45" s="86">
        <v>30</v>
      </c>
      <c r="B45" s="87"/>
      <c r="C45" s="95" t="s">
        <v>41</v>
      </c>
      <c r="D45" s="36">
        <v>139053</v>
      </c>
      <c r="E45" s="34">
        <v>0</v>
      </c>
      <c r="F45" s="34">
        <v>0</v>
      </c>
      <c r="G45" s="34">
        <f>+F45-E45</f>
        <v>0</v>
      </c>
    </row>
    <row r="46" spans="1:7" x14ac:dyDescent="0.25">
      <c r="A46" s="86">
        <v>31</v>
      </c>
      <c r="B46" s="87"/>
      <c r="C46" s="95" t="s">
        <v>42</v>
      </c>
      <c r="D46" s="36">
        <v>-2325</v>
      </c>
      <c r="E46" s="34">
        <v>0</v>
      </c>
      <c r="F46" s="34">
        <v>0</v>
      </c>
      <c r="G46" s="34">
        <f>+F46-E46</f>
        <v>0</v>
      </c>
    </row>
    <row r="47" spans="1:7" x14ac:dyDescent="0.25">
      <c r="A47" s="86">
        <v>32</v>
      </c>
      <c r="B47" s="87"/>
      <c r="C47" s="100" t="s">
        <v>43</v>
      </c>
      <c r="D47" s="111">
        <f>SUM(D45:D46)</f>
        <v>136728</v>
      </c>
      <c r="E47" s="37">
        <f>SUM(E45:E46)</f>
        <v>0</v>
      </c>
      <c r="F47" s="37">
        <f>SUM(F45:F46)</f>
        <v>0</v>
      </c>
      <c r="G47" s="37">
        <f>SUM(G45:G46)</f>
        <v>0</v>
      </c>
    </row>
    <row r="48" spans="1:7" x14ac:dyDescent="0.25">
      <c r="B48" s="87"/>
      <c r="C48" s="95"/>
      <c r="D48" s="87"/>
      <c r="E48" s="34"/>
      <c r="F48" s="34"/>
      <c r="G48" s="34"/>
    </row>
    <row r="49" spans="1:10" ht="15.75" thickBot="1" x14ac:dyDescent="0.3">
      <c r="A49" s="86">
        <v>33</v>
      </c>
      <c r="B49" s="87"/>
      <c r="C49" s="100" t="s">
        <v>47</v>
      </c>
      <c r="D49" s="112">
        <f>+D42+D47</f>
        <v>-10403953.899999976</v>
      </c>
      <c r="E49" s="112">
        <f>+E42+E47</f>
        <v>-26616346</v>
      </c>
      <c r="F49" s="112">
        <f>+F42+F47</f>
        <v>-16203441.499999762</v>
      </c>
      <c r="G49" s="112">
        <f>+G42+G47</f>
        <v>10412904.500000229</v>
      </c>
    </row>
    <row r="50" spans="1:10" ht="15.75" thickTop="1" x14ac:dyDescent="0.25">
      <c r="B50" s="87"/>
      <c r="C50" s="95"/>
      <c r="D50" s="87"/>
      <c r="E50" s="34"/>
      <c r="F50" s="34"/>
      <c r="G50" s="34"/>
    </row>
    <row r="51" spans="1:10" hidden="1" x14ac:dyDescent="0.25">
      <c r="B51" s="87"/>
      <c r="C51" s="103" t="s">
        <v>48</v>
      </c>
      <c r="D51" s="36">
        <v>158671093</v>
      </c>
      <c r="E51" s="48">
        <f>D52</f>
        <v>148267139.10000002</v>
      </c>
      <c r="F51" s="48" t="e">
        <f>+#REF!</f>
        <v>#REF!</v>
      </c>
      <c r="G51" s="38"/>
    </row>
    <row r="52" spans="1:10" ht="15.75" hidden="1" thickBot="1" x14ac:dyDescent="0.3">
      <c r="B52" s="87"/>
      <c r="C52" s="100" t="s">
        <v>49</v>
      </c>
      <c r="D52" s="40">
        <f t="shared" ref="D52:E52" si="4">SUM(D49:D51)</f>
        <v>148267139.10000002</v>
      </c>
      <c r="E52" s="49">
        <f t="shared" si="4"/>
        <v>121650793.10000002</v>
      </c>
      <c r="F52" s="49" t="e">
        <f>SUM(F49:F51)</f>
        <v>#REF!</v>
      </c>
      <c r="G52" s="38"/>
    </row>
    <row r="53" spans="1:10" hidden="1" x14ac:dyDescent="0.25">
      <c r="B53" s="87"/>
      <c r="C53" s="95"/>
      <c r="D53" s="101"/>
      <c r="E53" s="34"/>
      <c r="F53" s="34"/>
      <c r="G53" s="38"/>
    </row>
    <row r="54" spans="1:10" x14ac:dyDescent="0.25">
      <c r="B54" s="87"/>
      <c r="C54" s="120"/>
      <c r="D54" s="87"/>
      <c r="E54" s="50"/>
      <c r="F54" s="50"/>
      <c r="G54" s="38"/>
    </row>
    <row r="55" spans="1:10" x14ac:dyDescent="0.25">
      <c r="A55" s="86">
        <v>34</v>
      </c>
      <c r="B55" s="87"/>
      <c r="C55" s="89" t="s">
        <v>215</v>
      </c>
      <c r="D55" s="90">
        <v>0.96640000000000004</v>
      </c>
      <c r="E55" s="224">
        <v>0.92759999999999998</v>
      </c>
      <c r="F55" s="90">
        <v>0.85589999999999999</v>
      </c>
      <c r="G55" s="89"/>
      <c r="I55" s="92"/>
      <c r="J55" s="90"/>
    </row>
    <row r="56" spans="1:10" x14ac:dyDescent="0.25">
      <c r="B56" s="87"/>
      <c r="C56" s="87"/>
      <c r="D56" s="87"/>
      <c r="E56" s="50"/>
      <c r="F56" s="50"/>
      <c r="G56" s="34"/>
    </row>
    <row r="57" spans="1:10" x14ac:dyDescent="0.25">
      <c r="B57" s="87"/>
      <c r="C57" s="87"/>
      <c r="D57" s="87"/>
      <c r="E57" s="50"/>
      <c r="F57" s="50"/>
      <c r="G57" s="34"/>
    </row>
    <row r="58" spans="1:10" x14ac:dyDescent="0.25">
      <c r="B58" s="87"/>
      <c r="C58" s="120"/>
      <c r="D58" s="87"/>
      <c r="E58" s="50"/>
      <c r="F58" s="51"/>
      <c r="G58" s="34"/>
    </row>
    <row r="59" spans="1:10" x14ac:dyDescent="0.25">
      <c r="B59" s="87"/>
      <c r="C59" s="87"/>
      <c r="D59" s="87"/>
      <c r="E59" s="50"/>
      <c r="F59" s="50"/>
      <c r="G59" s="34"/>
    </row>
    <row r="60" spans="1:10" x14ac:dyDescent="0.25">
      <c r="B60" s="87"/>
      <c r="C60" s="87"/>
      <c r="D60" s="87"/>
      <c r="E60" s="50"/>
      <c r="F60" s="50"/>
      <c r="G60" s="36"/>
    </row>
    <row r="61" spans="1:10" x14ac:dyDescent="0.25">
      <c r="B61" s="87"/>
      <c r="C61" s="87"/>
      <c r="D61" s="87"/>
      <c r="E61" s="36"/>
      <c r="F61" s="36"/>
      <c r="G61" s="36"/>
    </row>
    <row r="62" spans="1:10" x14ac:dyDescent="0.25">
      <c r="B62" s="87"/>
      <c r="C62" s="87"/>
      <c r="D62" s="87"/>
      <c r="E62" s="36"/>
      <c r="F62" s="36"/>
      <c r="G62" s="36"/>
    </row>
    <row r="63" spans="1:10" x14ac:dyDescent="0.25">
      <c r="B63" s="87"/>
      <c r="C63" s="87"/>
      <c r="D63" s="87"/>
      <c r="E63" s="36"/>
      <c r="F63" s="36"/>
      <c r="G63" s="36"/>
    </row>
    <row r="64" spans="1:10" x14ac:dyDescent="0.25">
      <c r="B64" s="87"/>
      <c r="C64" s="87"/>
      <c r="D64" s="87"/>
      <c r="E64" s="36"/>
      <c r="F64" s="36"/>
      <c r="G64" s="36"/>
    </row>
    <row r="65" spans="2:7" x14ac:dyDescent="0.25">
      <c r="B65" s="87"/>
      <c r="C65" s="87"/>
      <c r="D65" s="87"/>
      <c r="E65" s="36"/>
      <c r="F65" s="36"/>
      <c r="G65" s="36"/>
    </row>
    <row r="66" spans="2:7" x14ac:dyDescent="0.25">
      <c r="B66" s="87"/>
      <c r="C66" s="87"/>
      <c r="D66" s="87"/>
      <c r="E66" s="36"/>
      <c r="F66" s="36"/>
      <c r="G66" s="36"/>
    </row>
  </sheetData>
  <sheetProtection algorithmName="SHA-512" hashValue="oX1/lLqF1i70Cq09nx8VjlXR0lEh0W3KTTdPEsXOnkos7njSaRg1mDz77+I4eE2cN3pCWCZ7vJT4CgZFAOx98g==" saltValue="9CKMQcgboCW+0snTC37F7A==" spinCount="100000" sheet="1" objects="1" scenarios="1"/>
  <mergeCells count="2">
    <mergeCell ref="C1:G1"/>
    <mergeCell ref="C2:G2"/>
  </mergeCells>
  <pageMargins left="0.7" right="0.7" top="0.75" bottom="0.75" header="0.3" footer="0.3"/>
  <pageSetup scale="74" orientation="portrait" r:id="rId1"/>
  <headerFooter>
    <oddFooter>&amp;C&amp;"Arial,Regular"&amp;10 -2-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1B27-309D-47F6-8602-1FFB93E67A69}">
  <sheetPr>
    <pageSetUpPr fitToPage="1"/>
  </sheetPr>
  <dimension ref="A1:P66"/>
  <sheetViews>
    <sheetView zoomScaleNormal="100" workbookViewId="0"/>
  </sheetViews>
  <sheetFormatPr defaultColWidth="9.140625" defaultRowHeight="12" x14ac:dyDescent="0.2"/>
  <cols>
    <col min="1" max="1" width="5.85546875" style="86" bestFit="1" customWidth="1"/>
    <col min="2" max="2" width="6" style="208" customWidth="1"/>
    <col min="3" max="3" width="35" style="208" customWidth="1"/>
    <col min="4" max="5" width="13.42578125" style="53" customWidth="1"/>
    <col min="6" max="6" width="14" style="53" bestFit="1" customWidth="1"/>
    <col min="7" max="7" width="16.140625" style="53" customWidth="1"/>
    <col min="8" max="8" width="9.140625" style="208"/>
    <col min="9" max="9" width="12.85546875" style="53" bestFit="1" customWidth="1"/>
    <col min="10" max="10" width="13.42578125" style="208" bestFit="1" customWidth="1"/>
    <col min="11" max="11" width="11.5703125" style="208" bestFit="1" customWidth="1"/>
    <col min="12" max="15" width="9.140625" style="208"/>
    <col min="16" max="16" width="10.28515625" style="208" bestFit="1" customWidth="1"/>
    <col min="17" max="16384" width="9.140625" style="208"/>
  </cols>
  <sheetData>
    <row r="1" spans="1:16" ht="12.75" x14ac:dyDescent="0.2">
      <c r="B1" s="233" t="s">
        <v>0</v>
      </c>
      <c r="C1" s="233"/>
      <c r="D1" s="233"/>
      <c r="E1" s="233"/>
      <c r="F1" s="233"/>
      <c r="G1" s="233"/>
    </row>
    <row r="2" spans="1:16" ht="12.75" x14ac:dyDescent="0.2">
      <c r="B2" s="233" t="s">
        <v>60</v>
      </c>
      <c r="C2" s="233"/>
      <c r="D2" s="233"/>
      <c r="E2" s="233"/>
      <c r="F2" s="233"/>
      <c r="G2" s="233"/>
    </row>
    <row r="3" spans="1:16" ht="12.75" x14ac:dyDescent="0.2">
      <c r="B3" s="87"/>
      <c r="C3" s="87"/>
      <c r="D3" s="36"/>
      <c r="E3" s="36"/>
      <c r="F3" s="36"/>
      <c r="G3" s="36"/>
    </row>
    <row r="4" spans="1:16" ht="14.25" customHeight="1" x14ac:dyDescent="0.2">
      <c r="B4" s="87"/>
      <c r="C4" s="87"/>
      <c r="D4" s="54"/>
      <c r="E4" s="55"/>
      <c r="F4" s="55"/>
      <c r="G4" s="234" t="s">
        <v>214</v>
      </c>
    </row>
    <row r="5" spans="1:16" ht="12.75" x14ac:dyDescent="0.2">
      <c r="B5" s="87"/>
      <c r="C5" s="87"/>
      <c r="D5" s="55"/>
      <c r="E5" s="55"/>
      <c r="F5" s="55"/>
      <c r="G5" s="234"/>
    </row>
    <row r="6" spans="1:16" ht="51" customHeight="1" x14ac:dyDescent="0.35">
      <c r="B6" s="87"/>
      <c r="C6" s="87"/>
      <c r="D6" s="56" t="s">
        <v>202</v>
      </c>
      <c r="E6" s="56" t="s">
        <v>203</v>
      </c>
      <c r="F6" s="56" t="s">
        <v>213</v>
      </c>
      <c r="G6" s="234"/>
      <c r="I6" s="57"/>
      <c r="J6" s="209"/>
      <c r="K6" s="209"/>
    </row>
    <row r="7" spans="1:16" ht="12.75" x14ac:dyDescent="0.2">
      <c r="A7" s="86" t="s">
        <v>9</v>
      </c>
      <c r="B7" s="120" t="s">
        <v>61</v>
      </c>
      <c r="C7" s="87"/>
      <c r="D7" s="36"/>
      <c r="E7" s="36"/>
      <c r="F7" s="36"/>
      <c r="G7" s="36"/>
    </row>
    <row r="8" spans="1:16" ht="15" x14ac:dyDescent="0.25">
      <c r="A8" s="86">
        <v>1</v>
      </c>
      <c r="B8" s="87">
        <v>5711</v>
      </c>
      <c r="C8" s="87" t="s">
        <v>62</v>
      </c>
      <c r="D8" s="210">
        <v>424984512.80000001</v>
      </c>
      <c r="E8" s="210">
        <v>470940918</v>
      </c>
      <c r="F8" s="210">
        <v>457861868</v>
      </c>
      <c r="G8" s="210">
        <f t="shared" ref="G8:G22" si="0">+F8-E8</f>
        <v>-13079050</v>
      </c>
      <c r="I8" s="211"/>
      <c r="J8" s="52"/>
      <c r="K8" s="212"/>
    </row>
    <row r="9" spans="1:16" ht="15" x14ac:dyDescent="0.25">
      <c r="A9" s="86">
        <v>2</v>
      </c>
      <c r="B9" s="87">
        <v>5712</v>
      </c>
      <c r="C9" s="87" t="s">
        <v>63</v>
      </c>
      <c r="D9" s="58">
        <v>-1258769.5</v>
      </c>
      <c r="E9" s="58">
        <v>2500000</v>
      </c>
      <c r="F9" s="36">
        <v>1500000</v>
      </c>
      <c r="G9" s="36">
        <f t="shared" si="0"/>
        <v>-1000000</v>
      </c>
      <c r="I9" s="211"/>
      <c r="J9" s="52"/>
      <c r="K9" s="212"/>
    </row>
    <row r="10" spans="1:16" ht="15" x14ac:dyDescent="0.25">
      <c r="A10" s="86">
        <v>3</v>
      </c>
      <c r="B10" s="87">
        <v>5719</v>
      </c>
      <c r="C10" s="87" t="s">
        <v>64</v>
      </c>
      <c r="D10" s="58">
        <v>1820343.8</v>
      </c>
      <c r="E10" s="58">
        <v>2000000</v>
      </c>
      <c r="F10" s="36">
        <v>1700000</v>
      </c>
      <c r="G10" s="36">
        <f t="shared" si="0"/>
        <v>-300000</v>
      </c>
      <c r="I10" s="211"/>
      <c r="J10" s="52"/>
      <c r="K10" s="212"/>
      <c r="P10" s="58"/>
    </row>
    <row r="11" spans="1:16" ht="15" x14ac:dyDescent="0.25">
      <c r="A11" s="86">
        <v>4</v>
      </c>
      <c r="B11" s="87">
        <v>5739</v>
      </c>
      <c r="C11" s="87" t="s">
        <v>65</v>
      </c>
      <c r="D11" s="58">
        <v>3979880</v>
      </c>
      <c r="E11" s="58">
        <v>7629655</v>
      </c>
      <c r="F11" s="36">
        <v>6700900</v>
      </c>
      <c r="G11" s="36">
        <f t="shared" si="0"/>
        <v>-928755</v>
      </c>
      <c r="I11" s="211"/>
      <c r="J11" s="52"/>
      <c r="K11" s="212"/>
      <c r="L11" s="213"/>
      <c r="P11" s="58"/>
    </row>
    <row r="12" spans="1:16" ht="15" x14ac:dyDescent="0.25">
      <c r="A12" s="86">
        <v>5</v>
      </c>
      <c r="B12" s="87">
        <v>5742</v>
      </c>
      <c r="C12" s="87" t="s">
        <v>66</v>
      </c>
      <c r="D12" s="58">
        <v>416745.4</v>
      </c>
      <c r="E12" s="58">
        <v>3500000</v>
      </c>
      <c r="F12" s="36">
        <v>6500000</v>
      </c>
      <c r="G12" s="36">
        <f t="shared" si="0"/>
        <v>3000000</v>
      </c>
      <c r="I12" s="211"/>
      <c r="J12" s="52"/>
      <c r="K12" s="212"/>
      <c r="P12" s="58"/>
    </row>
    <row r="13" spans="1:16" ht="15" x14ac:dyDescent="0.25">
      <c r="A13" s="86">
        <v>6</v>
      </c>
      <c r="B13" s="87">
        <v>5743</v>
      </c>
      <c r="C13" s="87" t="s">
        <v>67</v>
      </c>
      <c r="D13" s="58">
        <v>1162251.2</v>
      </c>
      <c r="E13" s="58">
        <v>1251150</v>
      </c>
      <c r="F13" s="36">
        <v>1306350</v>
      </c>
      <c r="G13" s="36">
        <f t="shared" si="0"/>
        <v>55200</v>
      </c>
      <c r="I13" s="211"/>
      <c r="J13" s="52"/>
      <c r="K13" s="212"/>
      <c r="P13" s="58"/>
    </row>
    <row r="14" spans="1:16" ht="15" x14ac:dyDescent="0.25">
      <c r="A14" s="86">
        <v>7</v>
      </c>
      <c r="B14" s="87">
        <v>5744</v>
      </c>
      <c r="C14" s="87" t="s">
        <v>68</v>
      </c>
      <c r="D14" s="58">
        <v>0</v>
      </c>
      <c r="E14" s="58">
        <v>0</v>
      </c>
      <c r="F14" s="36">
        <v>0</v>
      </c>
      <c r="G14" s="36">
        <f t="shared" si="0"/>
        <v>0</v>
      </c>
      <c r="I14" s="211"/>
      <c r="J14" s="52"/>
      <c r="K14" s="212"/>
      <c r="P14" s="58"/>
    </row>
    <row r="15" spans="1:16" ht="15" x14ac:dyDescent="0.25">
      <c r="A15" s="86">
        <v>8</v>
      </c>
      <c r="B15" s="87">
        <v>5745</v>
      </c>
      <c r="C15" s="87" t="s">
        <v>69</v>
      </c>
      <c r="D15" s="58">
        <v>30601.5</v>
      </c>
      <c r="E15" s="58">
        <v>0</v>
      </c>
      <c r="F15" s="36">
        <v>0</v>
      </c>
      <c r="G15" s="36">
        <f t="shared" si="0"/>
        <v>0</v>
      </c>
      <c r="I15" s="211"/>
      <c r="J15" s="52"/>
      <c r="K15" s="212"/>
      <c r="P15" s="58"/>
    </row>
    <row r="16" spans="1:16" ht="15" x14ac:dyDescent="0.25">
      <c r="A16" s="86">
        <v>9</v>
      </c>
      <c r="B16" s="87">
        <v>5749</v>
      </c>
      <c r="C16" s="87" t="s">
        <v>70</v>
      </c>
      <c r="D16" s="58">
        <v>791627.2</v>
      </c>
      <c r="E16" s="58">
        <v>1127500</v>
      </c>
      <c r="F16" s="36">
        <f>1500000+1971000</f>
        <v>3471000</v>
      </c>
      <c r="G16" s="36">
        <f t="shared" si="0"/>
        <v>2343500</v>
      </c>
      <c r="I16" s="211"/>
      <c r="J16" s="52"/>
      <c r="K16" s="212"/>
      <c r="P16" s="58"/>
    </row>
    <row r="17" spans="1:16" ht="15" x14ac:dyDescent="0.25">
      <c r="A17" s="86">
        <v>10</v>
      </c>
      <c r="B17" s="87">
        <v>5751</v>
      </c>
      <c r="C17" s="87" t="s">
        <v>71</v>
      </c>
      <c r="D17" s="58">
        <v>0</v>
      </c>
      <c r="E17" s="58">
        <v>0</v>
      </c>
      <c r="F17" s="36">
        <v>0</v>
      </c>
      <c r="G17" s="36">
        <f t="shared" si="0"/>
        <v>0</v>
      </c>
      <c r="I17" s="211"/>
      <c r="J17" s="52"/>
      <c r="K17" s="212"/>
      <c r="P17" s="58"/>
    </row>
    <row r="18" spans="1:16" ht="15" x14ac:dyDescent="0.25">
      <c r="A18" s="86">
        <v>11</v>
      </c>
      <c r="B18" s="87">
        <v>5752</v>
      </c>
      <c r="C18" s="87" t="s">
        <v>72</v>
      </c>
      <c r="D18" s="58">
        <v>377133.9</v>
      </c>
      <c r="E18" s="58">
        <v>1000000</v>
      </c>
      <c r="F18" s="36">
        <v>1300000</v>
      </c>
      <c r="G18" s="36">
        <f t="shared" si="0"/>
        <v>300000</v>
      </c>
      <c r="I18" s="211"/>
      <c r="J18" s="52"/>
      <c r="K18" s="212"/>
      <c r="L18" s="213"/>
      <c r="M18" s="213"/>
      <c r="P18" s="58"/>
    </row>
    <row r="19" spans="1:16" ht="15" x14ac:dyDescent="0.25">
      <c r="A19" s="86">
        <v>12</v>
      </c>
      <c r="B19" s="87">
        <v>5753</v>
      </c>
      <c r="C19" s="87" t="s">
        <v>73</v>
      </c>
      <c r="D19" s="58">
        <v>129295</v>
      </c>
      <c r="E19" s="58">
        <v>200000</v>
      </c>
      <c r="F19" s="36">
        <v>150000</v>
      </c>
      <c r="G19" s="36">
        <f t="shared" si="0"/>
        <v>-50000</v>
      </c>
      <c r="I19" s="211"/>
      <c r="J19" s="52"/>
      <c r="K19" s="212"/>
      <c r="P19" s="58"/>
    </row>
    <row r="20" spans="1:16" ht="15" x14ac:dyDescent="0.25">
      <c r="A20" s="86">
        <v>13</v>
      </c>
      <c r="B20" s="87">
        <v>5755</v>
      </c>
      <c r="C20" s="87" t="s">
        <v>74</v>
      </c>
      <c r="D20" s="58">
        <v>0</v>
      </c>
      <c r="E20" s="58">
        <v>0</v>
      </c>
      <c r="F20" s="36">
        <v>0</v>
      </c>
      <c r="G20" s="36">
        <f t="shared" si="0"/>
        <v>0</v>
      </c>
      <c r="I20" s="211"/>
      <c r="J20" s="52"/>
      <c r="K20" s="212"/>
      <c r="P20" s="58"/>
    </row>
    <row r="21" spans="1:16" ht="12.75" x14ac:dyDescent="0.2">
      <c r="A21" s="86">
        <v>14</v>
      </c>
      <c r="B21" s="87">
        <v>5759</v>
      </c>
      <c r="C21" s="87" t="s">
        <v>75</v>
      </c>
      <c r="D21" s="58">
        <v>3785</v>
      </c>
      <c r="E21" s="58">
        <v>0</v>
      </c>
      <c r="F21" s="36">
        <v>0</v>
      </c>
      <c r="G21" s="36">
        <f t="shared" si="0"/>
        <v>0</v>
      </c>
      <c r="J21" s="53"/>
      <c r="K21" s="212"/>
      <c r="P21" s="58"/>
    </row>
    <row r="22" spans="1:16" ht="12.75" x14ac:dyDescent="0.2">
      <c r="A22" s="86">
        <v>15</v>
      </c>
      <c r="B22" s="87">
        <v>5769</v>
      </c>
      <c r="C22" s="87" t="s">
        <v>76</v>
      </c>
      <c r="D22" s="58">
        <v>553653.9</v>
      </c>
      <c r="E22" s="58">
        <v>550000</v>
      </c>
      <c r="F22" s="36">
        <v>575000</v>
      </c>
      <c r="G22" s="36">
        <f t="shared" si="0"/>
        <v>25000</v>
      </c>
      <c r="J22" s="53"/>
      <c r="K22" s="212"/>
    </row>
    <row r="23" spans="1:16" ht="12.75" x14ac:dyDescent="0.2">
      <c r="B23" s="87"/>
      <c r="C23" s="87"/>
      <c r="D23" s="58"/>
      <c r="E23" s="58"/>
      <c r="F23" s="36"/>
      <c r="G23" s="36"/>
    </row>
    <row r="24" spans="1:16" ht="12.75" x14ac:dyDescent="0.2">
      <c r="A24" s="86">
        <v>16</v>
      </c>
      <c r="B24" s="87"/>
      <c r="C24" s="120" t="s">
        <v>77</v>
      </c>
      <c r="D24" s="59">
        <f>SUM(D8:D22)</f>
        <v>432991060.19999993</v>
      </c>
      <c r="E24" s="60">
        <f t="shared" ref="E24:G24" si="1">SUM(E8:E23)</f>
        <v>490699223</v>
      </c>
      <c r="F24" s="59">
        <f t="shared" si="1"/>
        <v>481065118</v>
      </c>
      <c r="G24" s="59">
        <f t="shared" si="1"/>
        <v>-9634105</v>
      </c>
      <c r="K24" s="214"/>
      <c r="P24" s="229"/>
    </row>
    <row r="25" spans="1:16" s="215" customFormat="1" ht="12.75" x14ac:dyDescent="0.2">
      <c r="A25" s="86"/>
      <c r="B25" s="87"/>
      <c r="C25" s="87"/>
      <c r="D25" s="58"/>
      <c r="E25" s="58"/>
      <c r="F25" s="36"/>
      <c r="G25" s="36"/>
      <c r="I25" s="216"/>
    </row>
    <row r="26" spans="1:16" ht="12.75" x14ac:dyDescent="0.2">
      <c r="B26" s="120" t="s">
        <v>78</v>
      </c>
      <c r="C26" s="87"/>
      <c r="D26" s="58"/>
      <c r="E26" s="58"/>
      <c r="F26" s="36"/>
      <c r="G26" s="36"/>
    </row>
    <row r="27" spans="1:16" ht="15" x14ac:dyDescent="0.25">
      <c r="A27" s="86">
        <v>17</v>
      </c>
      <c r="B27" s="87">
        <v>5811</v>
      </c>
      <c r="C27" s="87" t="s">
        <v>79</v>
      </c>
      <c r="D27" s="58">
        <v>23778074</v>
      </c>
      <c r="E27" s="58">
        <v>8565096</v>
      </c>
      <c r="F27" s="36">
        <v>24896788</v>
      </c>
      <c r="G27" s="36">
        <f>+F27-E27</f>
        <v>16331692</v>
      </c>
      <c r="I27" s="52"/>
      <c r="J27" s="214"/>
    </row>
    <row r="28" spans="1:16" ht="15" x14ac:dyDescent="0.25">
      <c r="A28" s="86">
        <v>18</v>
      </c>
      <c r="B28" s="87">
        <v>5812</v>
      </c>
      <c r="C28" s="87" t="s">
        <v>80</v>
      </c>
      <c r="D28" s="58">
        <v>19470645</v>
      </c>
      <c r="E28" s="58">
        <v>9746438</v>
      </c>
      <c r="F28" s="36">
        <v>6668137</v>
      </c>
      <c r="G28" s="36">
        <f>+F28-E28</f>
        <v>-3078301</v>
      </c>
      <c r="I28" s="52"/>
      <c r="J28" s="214"/>
    </row>
    <row r="29" spans="1:16" ht="15" x14ac:dyDescent="0.25">
      <c r="A29" s="86">
        <v>19</v>
      </c>
      <c r="B29" s="87">
        <v>5819</v>
      </c>
      <c r="C29" s="87" t="s">
        <v>81</v>
      </c>
      <c r="D29" s="58">
        <v>551376</v>
      </c>
      <c r="E29" s="58">
        <v>0</v>
      </c>
      <c r="F29" s="36">
        <v>5000000</v>
      </c>
      <c r="G29" s="36">
        <f>+F29-E29</f>
        <v>5000000</v>
      </c>
      <c r="I29" s="52"/>
      <c r="J29" s="214"/>
    </row>
    <row r="30" spans="1:16" ht="15" x14ac:dyDescent="0.25">
      <c r="A30" s="86">
        <v>20</v>
      </c>
      <c r="B30" s="87">
        <v>5829</v>
      </c>
      <c r="C30" s="87" t="s">
        <v>82</v>
      </c>
      <c r="D30" s="58">
        <v>0</v>
      </c>
      <c r="E30" s="58">
        <v>0</v>
      </c>
      <c r="F30" s="36">
        <v>0</v>
      </c>
      <c r="G30" s="36">
        <f>+F30-E30</f>
        <v>0</v>
      </c>
      <c r="I30" s="52"/>
      <c r="J30" s="214"/>
    </row>
    <row r="31" spans="1:16" ht="15" x14ac:dyDescent="0.25">
      <c r="A31" s="86">
        <v>21</v>
      </c>
      <c r="B31" s="87">
        <v>5831</v>
      </c>
      <c r="C31" s="87" t="s">
        <v>83</v>
      </c>
      <c r="D31" s="58">
        <v>25806464</v>
      </c>
      <c r="E31" s="58">
        <v>34044050</v>
      </c>
      <c r="F31" s="36">
        <v>34044050</v>
      </c>
      <c r="G31" s="36">
        <f>+F31-E31</f>
        <v>0</v>
      </c>
      <c r="I31" s="52"/>
      <c r="J31" s="214"/>
    </row>
    <row r="32" spans="1:16" ht="12.75" x14ac:dyDescent="0.2">
      <c r="B32" s="87"/>
      <c r="C32" s="87"/>
      <c r="D32" s="58"/>
      <c r="E32" s="58"/>
      <c r="F32" s="36"/>
      <c r="G32" s="36"/>
    </row>
    <row r="33" spans="1:12" ht="12.75" x14ac:dyDescent="0.2">
      <c r="A33" s="86">
        <v>22</v>
      </c>
      <c r="B33" s="87"/>
      <c r="C33" s="120" t="s">
        <v>84</v>
      </c>
      <c r="D33" s="59">
        <f>SUM(D27:D31)</f>
        <v>69606559</v>
      </c>
      <c r="E33" s="60">
        <f t="shared" ref="E33:G33" si="2">SUM(E27:E32)</f>
        <v>52355584</v>
      </c>
      <c r="F33" s="59">
        <f t="shared" si="2"/>
        <v>70608975</v>
      </c>
      <c r="G33" s="59">
        <f t="shared" si="2"/>
        <v>18253391</v>
      </c>
    </row>
    <row r="34" spans="1:12" ht="12.75" x14ac:dyDescent="0.2">
      <c r="B34" s="87"/>
      <c r="C34" s="87"/>
      <c r="D34" s="58"/>
      <c r="E34" s="58"/>
      <c r="F34" s="36"/>
      <c r="G34" s="36"/>
    </row>
    <row r="35" spans="1:12" ht="12.75" x14ac:dyDescent="0.2">
      <c r="B35" s="120" t="s">
        <v>85</v>
      </c>
      <c r="C35" s="87"/>
      <c r="D35" s="58"/>
      <c r="E35" s="58"/>
      <c r="F35" s="36"/>
      <c r="G35" s="36"/>
    </row>
    <row r="36" spans="1:12" ht="12.75" x14ac:dyDescent="0.2">
      <c r="A36" s="86">
        <v>23</v>
      </c>
      <c r="B36" s="87">
        <v>5929</v>
      </c>
      <c r="C36" s="87" t="s">
        <v>86</v>
      </c>
      <c r="D36" s="58">
        <v>3663208</v>
      </c>
      <c r="E36" s="58">
        <v>318862</v>
      </c>
      <c r="F36" s="36">
        <v>6361852</v>
      </c>
      <c r="G36" s="36">
        <f>+F36-E36</f>
        <v>6042990</v>
      </c>
    </row>
    <row r="37" spans="1:12" ht="15" x14ac:dyDescent="0.25">
      <c r="A37" s="86">
        <v>24</v>
      </c>
      <c r="B37" s="87">
        <v>5931</v>
      </c>
      <c r="C37" s="87" t="s">
        <v>87</v>
      </c>
      <c r="D37" s="58">
        <v>8008708</v>
      </c>
      <c r="E37" s="58">
        <v>4696173</v>
      </c>
      <c r="F37" s="36">
        <v>7500000</v>
      </c>
      <c r="G37" s="36">
        <f>+F37-E37</f>
        <v>2803827</v>
      </c>
      <c r="I37" s="52"/>
      <c r="J37" s="214"/>
    </row>
    <row r="38" spans="1:12" ht="15" hidden="1" x14ac:dyDescent="0.25">
      <c r="B38" s="87">
        <v>5939</v>
      </c>
      <c r="C38" s="87" t="s">
        <v>88</v>
      </c>
      <c r="D38" s="58"/>
      <c r="E38" s="58"/>
      <c r="F38" s="36">
        <v>0</v>
      </c>
      <c r="G38" s="36">
        <f>+F38-E38</f>
        <v>0</v>
      </c>
      <c r="I38" s="52"/>
      <c r="J38" s="214"/>
    </row>
    <row r="39" spans="1:12" ht="15" x14ac:dyDescent="0.25">
      <c r="A39" s="86">
        <v>25</v>
      </c>
      <c r="B39" s="87">
        <v>5941</v>
      </c>
      <c r="C39" s="87" t="s">
        <v>89</v>
      </c>
      <c r="D39" s="58">
        <v>3865276</v>
      </c>
      <c r="E39" s="58">
        <v>3604817</v>
      </c>
      <c r="F39" s="36">
        <v>4425000</v>
      </c>
      <c r="G39" s="36">
        <f>+F39-E39</f>
        <v>820183</v>
      </c>
      <c r="I39" s="52"/>
      <c r="J39" s="214"/>
      <c r="K39" s="213"/>
      <c r="L39" s="213"/>
    </row>
    <row r="40" spans="1:12" ht="15" x14ac:dyDescent="0.25">
      <c r="A40" s="86">
        <v>26</v>
      </c>
      <c r="B40" s="87">
        <v>5949</v>
      </c>
      <c r="C40" s="87" t="s">
        <v>90</v>
      </c>
      <c r="D40" s="58">
        <v>842729</v>
      </c>
      <c r="E40" s="58">
        <v>820000</v>
      </c>
      <c r="F40" s="36">
        <v>850000</v>
      </c>
      <c r="G40" s="36">
        <f>+F40-E40</f>
        <v>30000</v>
      </c>
      <c r="I40" s="52"/>
      <c r="J40" s="214"/>
    </row>
    <row r="41" spans="1:12" ht="15" x14ac:dyDescent="0.25">
      <c r="B41" s="87"/>
      <c r="C41" s="87"/>
      <c r="D41" s="58"/>
      <c r="E41" s="58"/>
      <c r="F41" s="36"/>
      <c r="G41" s="36"/>
      <c r="I41" s="52"/>
      <c r="J41" s="214"/>
    </row>
    <row r="42" spans="1:12" ht="15" x14ac:dyDescent="0.25">
      <c r="A42" s="86">
        <v>27</v>
      </c>
      <c r="B42" s="87"/>
      <c r="C42" s="120" t="s">
        <v>91</v>
      </c>
      <c r="D42" s="60">
        <f>SUM(D36:D40)</f>
        <v>16379921</v>
      </c>
      <c r="E42" s="60">
        <f t="shared" ref="E42:G42" si="3">SUM(E36:E41)</f>
        <v>9439852</v>
      </c>
      <c r="F42" s="59">
        <f t="shared" si="3"/>
        <v>19136852</v>
      </c>
      <c r="G42" s="59">
        <f t="shared" si="3"/>
        <v>9697000</v>
      </c>
      <c r="I42" s="52"/>
      <c r="J42" s="214"/>
    </row>
    <row r="43" spans="1:12" ht="15" x14ac:dyDescent="0.25">
      <c r="B43" s="87"/>
      <c r="C43" s="87"/>
      <c r="D43" s="58"/>
      <c r="E43" s="58"/>
      <c r="F43" s="36"/>
      <c r="G43" s="36"/>
      <c r="I43" s="52"/>
      <c r="J43" s="214"/>
    </row>
    <row r="44" spans="1:12" ht="12.75" x14ac:dyDescent="0.2">
      <c r="B44" s="120" t="s">
        <v>92</v>
      </c>
      <c r="C44" s="87"/>
      <c r="D44" s="58"/>
      <c r="E44" s="58"/>
      <c r="F44" s="36"/>
      <c r="G44" s="36"/>
    </row>
    <row r="45" spans="1:12" ht="12.75" x14ac:dyDescent="0.2">
      <c r="A45" s="86">
        <v>28</v>
      </c>
      <c r="B45" s="87">
        <v>7912</v>
      </c>
      <c r="C45" s="87" t="s">
        <v>93</v>
      </c>
      <c r="D45" s="58">
        <v>139053</v>
      </c>
      <c r="E45" s="58">
        <v>0</v>
      </c>
      <c r="F45" s="36"/>
      <c r="G45" s="36">
        <f>+F45-E45</f>
        <v>0</v>
      </c>
    </row>
    <row r="46" spans="1:12" ht="12.75" x14ac:dyDescent="0.2">
      <c r="A46" s="86">
        <v>29</v>
      </c>
      <c r="B46" s="87">
        <v>7913</v>
      </c>
      <c r="C46" s="87" t="s">
        <v>94</v>
      </c>
      <c r="D46" s="58">
        <v>0</v>
      </c>
      <c r="E46" s="58">
        <v>0</v>
      </c>
      <c r="F46" s="36">
        <v>0</v>
      </c>
      <c r="G46" s="36">
        <f>+F46-E46</f>
        <v>0</v>
      </c>
    </row>
    <row r="47" spans="1:12" ht="12.75" x14ac:dyDescent="0.2">
      <c r="A47" s="86">
        <v>30</v>
      </c>
      <c r="B47" s="87">
        <v>7915</v>
      </c>
      <c r="C47" s="87" t="s">
        <v>95</v>
      </c>
      <c r="D47" s="58">
        <v>0</v>
      </c>
      <c r="E47" s="58">
        <v>0</v>
      </c>
      <c r="F47" s="36">
        <v>0</v>
      </c>
      <c r="G47" s="36">
        <f>+F47-E47</f>
        <v>0</v>
      </c>
    </row>
    <row r="48" spans="1:12" ht="12.75" x14ac:dyDescent="0.2">
      <c r="B48" s="87"/>
      <c r="C48" s="87"/>
      <c r="D48" s="58"/>
      <c r="E48" s="58"/>
      <c r="F48" s="36"/>
      <c r="G48" s="36"/>
    </row>
    <row r="49" spans="1:7" ht="12.75" x14ac:dyDescent="0.2">
      <c r="A49" s="86">
        <v>31</v>
      </c>
      <c r="B49" s="87"/>
      <c r="C49" s="120" t="s">
        <v>96</v>
      </c>
      <c r="D49" s="60">
        <f>SUM(D45:D48)</f>
        <v>139053</v>
      </c>
      <c r="E49" s="60">
        <f t="shared" ref="E49:G49" si="4">SUM(E45:E48)</f>
        <v>0</v>
      </c>
      <c r="F49" s="59">
        <f t="shared" si="4"/>
        <v>0</v>
      </c>
      <c r="G49" s="59">
        <f t="shared" si="4"/>
        <v>0</v>
      </c>
    </row>
    <row r="50" spans="1:7" ht="12.75" x14ac:dyDescent="0.2">
      <c r="B50" s="87"/>
      <c r="C50" s="87"/>
      <c r="D50" s="58"/>
      <c r="E50" s="58"/>
      <c r="F50" s="36"/>
      <c r="G50" s="36"/>
    </row>
    <row r="51" spans="1:7" ht="13.5" thickBot="1" x14ac:dyDescent="0.25">
      <c r="A51" s="86">
        <v>32</v>
      </c>
      <c r="B51" s="87"/>
      <c r="C51" s="120" t="s">
        <v>97</v>
      </c>
      <c r="D51" s="61">
        <f>+D42+D33+D24+D49</f>
        <v>519116593.19999993</v>
      </c>
      <c r="E51" s="61">
        <f>+E42+E33+E24+E49</f>
        <v>552494659</v>
      </c>
      <c r="F51" s="61">
        <f t="shared" ref="F51:G51" si="5">+F42+F33+F24+F49</f>
        <v>570810945</v>
      </c>
      <c r="G51" s="61">
        <f t="shared" si="5"/>
        <v>18316286</v>
      </c>
    </row>
    <row r="52" spans="1:7" ht="12.75" thickTop="1" x14ac:dyDescent="0.2">
      <c r="B52" s="166"/>
      <c r="C52" s="166"/>
      <c r="D52" s="62"/>
      <c r="E52" s="62"/>
      <c r="F52" s="62"/>
      <c r="G52" s="62"/>
    </row>
    <row r="53" spans="1:7" x14ac:dyDescent="0.2">
      <c r="B53" s="166"/>
      <c r="C53" s="166"/>
      <c r="D53" s="62"/>
      <c r="E53" s="62"/>
      <c r="F53" s="62"/>
      <c r="G53" s="62"/>
    </row>
    <row r="54" spans="1:7" x14ac:dyDescent="0.2">
      <c r="B54" s="217"/>
      <c r="C54" s="166"/>
      <c r="D54" s="62"/>
      <c r="E54" s="62"/>
      <c r="F54" s="62"/>
      <c r="G54" s="62"/>
    </row>
    <row r="55" spans="1:7" x14ac:dyDescent="0.2">
      <c r="B55" s="166"/>
      <c r="C55" s="166"/>
      <c r="D55" s="62"/>
      <c r="E55" s="62"/>
      <c r="F55" s="62"/>
      <c r="G55" s="62"/>
    </row>
    <row r="56" spans="1:7" x14ac:dyDescent="0.2">
      <c r="B56" s="166"/>
      <c r="C56" s="166"/>
      <c r="D56" s="62"/>
      <c r="E56" s="62"/>
      <c r="F56" s="62"/>
      <c r="G56" s="62"/>
    </row>
    <row r="57" spans="1:7" x14ac:dyDescent="0.2">
      <c r="B57" s="166"/>
      <c r="C57" s="166"/>
      <c r="D57" s="63"/>
      <c r="E57" s="63"/>
      <c r="F57" s="63"/>
      <c r="G57" s="63"/>
    </row>
    <row r="58" spans="1:7" x14ac:dyDescent="0.2">
      <c r="B58" s="166"/>
      <c r="C58" s="166"/>
      <c r="D58" s="63"/>
      <c r="E58" s="63"/>
      <c r="F58" s="63"/>
      <c r="G58" s="63"/>
    </row>
    <row r="59" spans="1:7" x14ac:dyDescent="0.2">
      <c r="B59" s="166"/>
      <c r="C59" s="166"/>
      <c r="D59" s="63"/>
      <c r="E59" s="63"/>
      <c r="F59" s="63"/>
      <c r="G59" s="63"/>
    </row>
    <row r="60" spans="1:7" x14ac:dyDescent="0.2">
      <c r="B60" s="166"/>
      <c r="C60" s="166"/>
      <c r="D60" s="63"/>
      <c r="E60" s="63"/>
      <c r="F60" s="63"/>
      <c r="G60" s="63"/>
    </row>
    <row r="61" spans="1:7" x14ac:dyDescent="0.2">
      <c r="B61" s="166"/>
      <c r="C61" s="166"/>
      <c r="D61" s="63"/>
      <c r="E61" s="63"/>
      <c r="F61" s="63"/>
      <c r="G61" s="63"/>
    </row>
    <row r="62" spans="1:7" x14ac:dyDescent="0.2">
      <c r="B62" s="166"/>
      <c r="C62" s="166"/>
      <c r="D62" s="63"/>
      <c r="E62" s="63"/>
      <c r="F62" s="63"/>
      <c r="G62" s="63"/>
    </row>
    <row r="63" spans="1:7" x14ac:dyDescent="0.2">
      <c r="B63" s="166"/>
      <c r="C63" s="166"/>
      <c r="D63" s="63"/>
      <c r="E63" s="63"/>
      <c r="F63" s="63"/>
      <c r="G63" s="63"/>
    </row>
    <row r="64" spans="1:7" x14ac:dyDescent="0.2">
      <c r="B64" s="166"/>
      <c r="C64" s="166"/>
      <c r="D64" s="63"/>
      <c r="E64" s="63"/>
      <c r="F64" s="63"/>
      <c r="G64" s="63"/>
    </row>
    <row r="65" spans="2:7" x14ac:dyDescent="0.2">
      <c r="B65" s="166"/>
      <c r="C65" s="166"/>
      <c r="D65" s="63"/>
      <c r="E65" s="63"/>
      <c r="F65" s="63"/>
      <c r="G65" s="63"/>
    </row>
    <row r="66" spans="2:7" x14ac:dyDescent="0.2">
      <c r="B66" s="166"/>
      <c r="C66" s="166"/>
      <c r="D66" s="63"/>
      <c r="E66" s="63"/>
      <c r="F66" s="63"/>
      <c r="G66" s="63"/>
    </row>
  </sheetData>
  <sheetProtection algorithmName="SHA-512" hashValue="bXuNw3A4ovrhe8eQnxtPTwiWF6GeOvdKj72yGB9W45trzCCCXiQe5WA3dQ4yJZKoY0rcxiFvc6lzCSZtN6Fm5Q==" saltValue="2jX4r/TFwMbx3PizL9D/XQ==" spinCount="100000" sheet="1" objects="1" scenarios="1"/>
  <mergeCells count="3">
    <mergeCell ref="B1:G1"/>
    <mergeCell ref="B2:G2"/>
    <mergeCell ref="G4:G6"/>
  </mergeCells>
  <pageMargins left="0.7" right="0.7" top="0.75" bottom="0.75" header="0.3" footer="0.3"/>
  <pageSetup scale="87" orientation="portrait" r:id="rId1"/>
  <headerFooter>
    <oddFooter>&amp;C&amp;"Arial,Regular"&amp;10 -3-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7AC5-761C-4760-81A8-B243E83B2A90}">
  <dimension ref="A1:L166"/>
  <sheetViews>
    <sheetView zoomScale="115" zoomScaleNormal="115" workbookViewId="0">
      <pane xSplit="5" ySplit="7" topLeftCell="F8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9.140625" defaultRowHeight="15" x14ac:dyDescent="0.25"/>
  <cols>
    <col min="1" max="1" width="5.85546875" style="86" customWidth="1"/>
    <col min="2" max="2" width="9.140625" style="88"/>
    <col min="3" max="3" width="24.7109375" style="88" customWidth="1"/>
    <col min="4" max="4" width="16.7109375" style="88" customWidth="1"/>
    <col min="5" max="5" width="1.28515625" style="88" customWidth="1"/>
    <col min="6" max="6" width="16.7109375" style="52" customWidth="1"/>
    <col min="7" max="7" width="1.28515625" style="88" customWidth="1"/>
    <col min="8" max="8" width="14.7109375" style="88" customWidth="1"/>
    <col min="9" max="9" width="1.28515625" style="88" customWidth="1"/>
    <col min="10" max="10" width="8.28515625" style="88" hidden="1" customWidth="1"/>
    <col min="11" max="11" width="0" style="88" hidden="1" customWidth="1"/>
    <col min="12" max="12" width="1.42578125" style="88" hidden="1" customWidth="1"/>
    <col min="13" max="13" width="9.140625" style="88" customWidth="1"/>
    <col min="14" max="16384" width="9.140625" style="88"/>
  </cols>
  <sheetData>
    <row r="1" spans="1:12" x14ac:dyDescent="0.25">
      <c r="B1" s="237" t="s">
        <v>0</v>
      </c>
      <c r="C1" s="237"/>
      <c r="D1" s="237"/>
      <c r="E1" s="237"/>
      <c r="F1" s="237"/>
      <c r="G1" s="237"/>
      <c r="H1" s="237"/>
      <c r="I1" s="237"/>
      <c r="J1" s="237"/>
    </row>
    <row r="2" spans="1:12" x14ac:dyDescent="0.25">
      <c r="B2" s="237" t="s">
        <v>51</v>
      </c>
      <c r="C2" s="237"/>
      <c r="D2" s="237"/>
      <c r="E2" s="237"/>
      <c r="F2" s="237"/>
      <c r="G2" s="237"/>
      <c r="H2" s="237"/>
      <c r="I2" s="237"/>
      <c r="J2" s="237"/>
    </row>
    <row r="3" spans="1:12" x14ac:dyDescent="0.25">
      <c r="B3" s="238" t="s">
        <v>98</v>
      </c>
      <c r="C3" s="238"/>
      <c r="D3" s="238"/>
      <c r="E3" s="238"/>
      <c r="F3" s="238"/>
      <c r="G3" s="238"/>
      <c r="H3" s="238"/>
      <c r="I3" s="238"/>
      <c r="J3" s="238"/>
    </row>
    <row r="4" spans="1:12" x14ac:dyDescent="0.25">
      <c r="B4" s="166"/>
      <c r="C4" s="166"/>
      <c r="D4" s="166"/>
      <c r="E4" s="166"/>
      <c r="F4" s="63"/>
      <c r="G4" s="166"/>
      <c r="H4" s="166"/>
      <c r="I4" s="166"/>
      <c r="J4" s="166"/>
    </row>
    <row r="5" spans="1:12" x14ac:dyDescent="0.25">
      <c r="B5" s="145"/>
      <c r="C5" s="145"/>
      <c r="D5" s="137" t="s">
        <v>51</v>
      </c>
      <c r="E5" s="137"/>
      <c r="F5" s="64" t="s">
        <v>51</v>
      </c>
      <c r="G5" s="137"/>
      <c r="H5" s="140" t="s">
        <v>99</v>
      </c>
      <c r="I5" s="140"/>
      <c r="J5" s="141"/>
      <c r="L5" s="167" t="s">
        <v>99</v>
      </c>
    </row>
    <row r="6" spans="1:12" x14ac:dyDescent="0.25">
      <c r="B6" s="145"/>
      <c r="C6" s="145"/>
      <c r="D6" s="138" t="s">
        <v>55</v>
      </c>
      <c r="E6" s="138"/>
      <c r="F6" s="64" t="s">
        <v>55</v>
      </c>
      <c r="G6" s="138"/>
      <c r="H6" s="140" t="s">
        <v>100</v>
      </c>
      <c r="I6" s="140"/>
      <c r="J6" s="143" t="s">
        <v>99</v>
      </c>
      <c r="L6" s="167" t="s">
        <v>100</v>
      </c>
    </row>
    <row r="7" spans="1:12" x14ac:dyDescent="0.25">
      <c r="A7" s="86" t="s">
        <v>9</v>
      </c>
      <c r="B7" s="145"/>
      <c r="C7" s="145"/>
      <c r="D7" s="144" t="s">
        <v>57</v>
      </c>
      <c r="E7" s="138"/>
      <c r="F7" s="65" t="s">
        <v>200</v>
      </c>
      <c r="G7" s="138"/>
      <c r="H7" s="146" t="s">
        <v>101</v>
      </c>
      <c r="I7" s="140"/>
      <c r="J7" s="147" t="s">
        <v>102</v>
      </c>
      <c r="L7" s="168" t="s">
        <v>101</v>
      </c>
    </row>
    <row r="8" spans="1:12" x14ac:dyDescent="0.25">
      <c r="B8" s="169" t="s">
        <v>103</v>
      </c>
      <c r="C8" s="145"/>
      <c r="D8" s="170"/>
      <c r="E8" s="170"/>
      <c r="F8" s="66"/>
      <c r="G8" s="170"/>
      <c r="H8" s="171"/>
      <c r="I8" s="171"/>
      <c r="J8" s="172"/>
      <c r="L8" s="173"/>
    </row>
    <row r="9" spans="1:12" x14ac:dyDescent="0.25">
      <c r="A9" s="86">
        <v>1</v>
      </c>
      <c r="B9" s="145" t="s">
        <v>104</v>
      </c>
      <c r="C9" s="145"/>
      <c r="D9" s="174">
        <v>308872781</v>
      </c>
      <c r="E9" s="175"/>
      <c r="F9" s="174">
        <v>305600635.42999977</v>
      </c>
      <c r="G9" s="176"/>
      <c r="H9" s="177">
        <f>(+F9-D9)/D9</f>
        <v>-1.0593829470523113E-2</v>
      </c>
      <c r="I9" s="177"/>
      <c r="J9" s="178">
        <f t="shared" ref="J9:J14" si="0">+F9/F$165</f>
        <v>0.52060161123495718</v>
      </c>
      <c r="L9" s="179" t="e">
        <f>(+F9-#REF!)/#REF!</f>
        <v>#REF!</v>
      </c>
    </row>
    <row r="10" spans="1:12" x14ac:dyDescent="0.25">
      <c r="A10" s="86">
        <v>2</v>
      </c>
      <c r="B10" s="145" t="s">
        <v>105</v>
      </c>
      <c r="C10" s="145"/>
      <c r="D10" s="180">
        <v>2167545</v>
      </c>
      <c r="E10" s="181"/>
      <c r="F10" s="67">
        <f>6691316-370600</f>
        <v>6320716</v>
      </c>
      <c r="G10" s="68">
        <f>+F10/F$28</f>
        <v>1.7424090431812125</v>
      </c>
      <c r="H10" s="177">
        <f>(+F10-D10)/D10</f>
        <v>1.9160714079753822</v>
      </c>
      <c r="I10" s="177"/>
      <c r="J10" s="178">
        <f t="shared" si="0"/>
        <v>1.0767565745171055E-2</v>
      </c>
      <c r="L10" s="179" t="e">
        <f>(+F10-#REF!)/#REF!</f>
        <v>#REF!</v>
      </c>
    </row>
    <row r="11" spans="1:12" x14ac:dyDescent="0.25">
      <c r="A11" s="86">
        <v>3</v>
      </c>
      <c r="B11" s="145" t="s">
        <v>106</v>
      </c>
      <c r="C11" s="145"/>
      <c r="D11" s="180">
        <v>7536882</v>
      </c>
      <c r="E11" s="181"/>
      <c r="F11" s="67">
        <f>9215422-180000</f>
        <v>9035422</v>
      </c>
      <c r="G11" s="68">
        <f>+F11/F$28</f>
        <v>2.4907622810071639</v>
      </c>
      <c r="H11" s="177">
        <f>(+F11-D11)/D11</f>
        <v>0.19882757883167071</v>
      </c>
      <c r="I11" s="177"/>
      <c r="J11" s="178">
        <f t="shared" si="0"/>
        <v>1.5392164498510129E-2</v>
      </c>
      <c r="L11" s="179" t="e">
        <f>(+F11-#REF!)/#REF!</f>
        <v>#REF!</v>
      </c>
    </row>
    <row r="12" spans="1:12" x14ac:dyDescent="0.25">
      <c r="A12" s="86">
        <v>4</v>
      </c>
      <c r="B12" s="145" t="s">
        <v>107</v>
      </c>
      <c r="C12" s="145"/>
      <c r="D12" s="180">
        <v>506659</v>
      </c>
      <c r="E12" s="181"/>
      <c r="F12" s="67">
        <v>728699</v>
      </c>
      <c r="G12" s="68"/>
      <c r="H12" s="177">
        <f>(+F12-D12)/D12</f>
        <v>0.43824347342097941</v>
      </c>
      <c r="I12" s="177"/>
      <c r="J12" s="178">
        <f t="shared" si="0"/>
        <v>1.2413648059714127E-3</v>
      </c>
      <c r="L12" s="179" t="e">
        <f>(+F12-#REF!)/#REF!</f>
        <v>#REF!</v>
      </c>
    </row>
    <row r="13" spans="1:12" x14ac:dyDescent="0.25">
      <c r="A13" s="86">
        <v>5</v>
      </c>
      <c r="B13" s="145" t="s">
        <v>108</v>
      </c>
      <c r="C13" s="145"/>
      <c r="D13" s="182">
        <v>104375</v>
      </c>
      <c r="E13" s="181"/>
      <c r="F13" s="67">
        <v>25125</v>
      </c>
      <c r="G13" s="68">
        <f>+F13/F$28</f>
        <v>6.9261183717047193E-3</v>
      </c>
      <c r="H13" s="177">
        <f>(+F13-D13)/D13</f>
        <v>-0.75928143712574847</v>
      </c>
      <c r="I13" s="177"/>
      <c r="J13" s="178">
        <f t="shared" si="0"/>
        <v>4.2801336011208663E-5</v>
      </c>
      <c r="L13" s="179" t="e">
        <f>(+F13-#REF!)/#REF!</f>
        <v>#REF!</v>
      </c>
    </row>
    <row r="14" spans="1:12" x14ac:dyDescent="0.25">
      <c r="A14" s="86">
        <v>6</v>
      </c>
      <c r="B14" s="169" t="s">
        <v>110</v>
      </c>
      <c r="C14" s="145"/>
      <c r="D14" s="183">
        <f>SUM(D9:D13)</f>
        <v>319188242</v>
      </c>
      <c r="E14" s="181"/>
      <c r="F14" s="69">
        <f>SUM(F9:F13)</f>
        <v>321710597.42999977</v>
      </c>
      <c r="G14" s="68"/>
      <c r="H14" s="184">
        <f t="shared" ref="H14" si="1">(+F14-D14)/D14</f>
        <v>7.9024071005716085E-3</v>
      </c>
      <c r="I14" s="177"/>
      <c r="J14" s="185">
        <f t="shared" si="0"/>
        <v>0.54804550762062099</v>
      </c>
      <c r="L14" s="179" t="e">
        <f>(+F14-#REF!)/#REF!</f>
        <v>#REF!</v>
      </c>
    </row>
    <row r="15" spans="1:12" x14ac:dyDescent="0.25">
      <c r="B15" s="169"/>
      <c r="C15" s="145"/>
      <c r="D15" s="181"/>
      <c r="E15" s="181"/>
      <c r="F15" s="70"/>
      <c r="G15" s="68"/>
      <c r="H15" s="177"/>
      <c r="I15" s="177"/>
      <c r="J15" s="178"/>
      <c r="L15" s="179"/>
    </row>
    <row r="16" spans="1:12" x14ac:dyDescent="0.25">
      <c r="B16" s="169" t="s">
        <v>111</v>
      </c>
      <c r="C16" s="145"/>
      <c r="D16" s="186"/>
      <c r="E16" s="186"/>
      <c r="F16" s="66"/>
      <c r="G16" s="68">
        <f t="shared" ref="G16:G28" si="2">+F16/F$28</f>
        <v>0</v>
      </c>
      <c r="H16" s="178"/>
      <c r="I16" s="178"/>
      <c r="J16" s="178"/>
      <c r="L16" s="187"/>
    </row>
    <row r="17" spans="1:12" x14ac:dyDescent="0.25">
      <c r="A17" s="86">
        <v>7</v>
      </c>
      <c r="B17" s="145" t="s">
        <v>104</v>
      </c>
      <c r="C17" s="145"/>
      <c r="D17" s="181">
        <v>6136851</v>
      </c>
      <c r="E17" s="181"/>
      <c r="F17" s="67">
        <v>6135626</v>
      </c>
      <c r="G17" s="68">
        <f t="shared" si="2"/>
        <v>1.6913859486769807</v>
      </c>
      <c r="H17" s="177">
        <f>(+F17-D17)/D17</f>
        <v>-1.9961377585996467E-4</v>
      </c>
      <c r="I17" s="177"/>
      <c r="J17" s="178">
        <f>+F17/F$165</f>
        <v>1.0452258311049081E-2</v>
      </c>
      <c r="L17" s="179" t="e">
        <f>(+F17-#REF!)/#REF!</f>
        <v>#REF!</v>
      </c>
    </row>
    <row r="18" spans="1:12" x14ac:dyDescent="0.25">
      <c r="A18" s="86">
        <v>8</v>
      </c>
      <c r="B18" s="145" t="s">
        <v>105</v>
      </c>
      <c r="C18" s="145"/>
      <c r="D18" s="181">
        <v>257510</v>
      </c>
      <c r="E18" s="181"/>
      <c r="F18" s="67">
        <v>302163</v>
      </c>
      <c r="G18" s="68"/>
      <c r="H18" s="177">
        <f>(+F18-D18)/D18</f>
        <v>0.17340297464176149</v>
      </c>
      <c r="I18" s="177"/>
      <c r="J18" s="178">
        <f>+F18/F$165</f>
        <v>5.147454763444714E-4</v>
      </c>
      <c r="L18" s="179" t="e">
        <f>(+F18-#REF!)/#REF!</f>
        <v>#REF!</v>
      </c>
    </row>
    <row r="19" spans="1:12" x14ac:dyDescent="0.25">
      <c r="A19" s="86">
        <v>9</v>
      </c>
      <c r="B19" s="145" t="s">
        <v>106</v>
      </c>
      <c r="C19" s="145"/>
      <c r="D19" s="181">
        <v>381041</v>
      </c>
      <c r="E19" s="181"/>
      <c r="F19" s="67">
        <v>337154</v>
      </c>
      <c r="G19" s="68">
        <f t="shared" si="2"/>
        <v>9.2942030387810265E-2</v>
      </c>
      <c r="H19" s="177">
        <f>(+F19-D19)/D19</f>
        <v>-0.11517658204760117</v>
      </c>
      <c r="I19" s="177"/>
      <c r="J19" s="178">
        <f>+F19/F$165</f>
        <v>5.7435389618002168E-4</v>
      </c>
      <c r="L19" s="179" t="e">
        <f>(+F19-#REF!)/#REF!</f>
        <v>#REF!</v>
      </c>
    </row>
    <row r="20" spans="1:12" x14ac:dyDescent="0.25">
      <c r="A20" s="86">
        <v>10</v>
      </c>
      <c r="B20" s="145" t="s">
        <v>107</v>
      </c>
      <c r="C20" s="145"/>
      <c r="D20" s="181">
        <v>5150</v>
      </c>
      <c r="E20" s="181"/>
      <c r="F20" s="67">
        <v>4450</v>
      </c>
      <c r="G20" s="68"/>
      <c r="H20" s="177">
        <f>(+F20-D20)/D20</f>
        <v>-0.13592233009708737</v>
      </c>
      <c r="I20" s="177"/>
      <c r="J20" s="178">
        <f>+F20/F$165</f>
        <v>7.580734139298649E-6</v>
      </c>
      <c r="L20" s="179" t="e">
        <f>(+F20-#REF!)/#REF!</f>
        <v>#REF!</v>
      </c>
    </row>
    <row r="21" spans="1:12" x14ac:dyDescent="0.25">
      <c r="A21" s="86">
        <v>11</v>
      </c>
      <c r="B21" s="169" t="s">
        <v>112</v>
      </c>
      <c r="C21" s="145"/>
      <c r="D21" s="183">
        <f>SUM(D17:D20)</f>
        <v>6780552</v>
      </c>
      <c r="E21" s="181"/>
      <c r="F21" s="69">
        <f>SUM(F17:F20)</f>
        <v>6779393</v>
      </c>
      <c r="G21" s="68"/>
      <c r="H21" s="184">
        <f>(+F21-D21)/D21</f>
        <v>-1.7093003637461964E-4</v>
      </c>
      <c r="I21" s="177"/>
      <c r="J21" s="185">
        <f>+F21/F$165</f>
        <v>1.1548938417712873E-2</v>
      </c>
      <c r="L21" s="179" t="e">
        <f>(+F21-#REF!)/#REF!</f>
        <v>#REF!</v>
      </c>
    </row>
    <row r="22" spans="1:12" x14ac:dyDescent="0.25">
      <c r="B22" s="169"/>
      <c r="C22" s="145"/>
      <c r="D22" s="181"/>
      <c r="E22" s="181"/>
      <c r="F22" s="70"/>
      <c r="G22" s="68">
        <f t="shared" si="2"/>
        <v>0</v>
      </c>
      <c r="H22" s="177"/>
      <c r="I22" s="177"/>
      <c r="J22" s="178"/>
      <c r="L22" s="179"/>
    </row>
    <row r="23" spans="1:12" x14ac:dyDescent="0.25">
      <c r="B23" s="169" t="s">
        <v>113</v>
      </c>
      <c r="C23" s="145"/>
      <c r="D23" s="186"/>
      <c r="E23" s="186"/>
      <c r="F23" s="66"/>
      <c r="G23" s="68">
        <f t="shared" si="2"/>
        <v>0</v>
      </c>
      <c r="H23" s="178"/>
      <c r="I23" s="178"/>
      <c r="J23" s="178"/>
      <c r="L23" s="187"/>
    </row>
    <row r="24" spans="1:12" x14ac:dyDescent="0.25">
      <c r="A24" s="86">
        <v>12</v>
      </c>
      <c r="B24" s="145" t="s">
        <v>104</v>
      </c>
      <c r="C24" s="145"/>
      <c r="D24" s="67">
        <v>2567545.9999999995</v>
      </c>
      <c r="E24" s="181"/>
      <c r="F24" s="67">
        <v>2571285.9999999995</v>
      </c>
      <c r="G24" s="68">
        <f t="shared" si="2"/>
        <v>0.70881716232864234</v>
      </c>
      <c r="H24" s="177">
        <f>(+F24-D24)/D24</f>
        <v>1.4566438147554125E-3</v>
      </c>
      <c r="I24" s="177"/>
      <c r="J24" s="178">
        <f>+F24/F$165</f>
        <v>4.3802776544046435E-3</v>
      </c>
      <c r="L24" s="179" t="e">
        <f>(+F24-#REF!)/#REF!</f>
        <v>#REF!</v>
      </c>
    </row>
    <row r="25" spans="1:12" x14ac:dyDescent="0.25">
      <c r="A25" s="86">
        <v>13</v>
      </c>
      <c r="B25" s="145" t="s">
        <v>105</v>
      </c>
      <c r="C25" s="145"/>
      <c r="D25" s="67">
        <v>352776</v>
      </c>
      <c r="E25" s="181"/>
      <c r="F25" s="67">
        <v>400165</v>
      </c>
      <c r="G25" s="68"/>
      <c r="H25" s="177">
        <f>(+F25-D25)/D25</f>
        <v>0.13433170056919971</v>
      </c>
      <c r="I25" s="177"/>
      <c r="J25" s="178">
        <f>+F25/F$165</f>
        <v>6.8169538805672896E-4</v>
      </c>
      <c r="L25" s="179" t="e">
        <f>(+F25-#REF!)/#REF!</f>
        <v>#REF!</v>
      </c>
    </row>
    <row r="26" spans="1:12" x14ac:dyDescent="0.25">
      <c r="A26" s="86">
        <v>14</v>
      </c>
      <c r="B26" s="145" t="s">
        <v>106</v>
      </c>
      <c r="C26" s="145"/>
      <c r="D26" s="67">
        <v>180288</v>
      </c>
      <c r="E26" s="181"/>
      <c r="F26" s="67">
        <v>185443</v>
      </c>
      <c r="G26" s="68">
        <f t="shared" si="2"/>
        <v>5.1120404744439331E-2</v>
      </c>
      <c r="H26" s="177">
        <f>(+F26-D26)/D26</f>
        <v>2.8593139865104721E-2</v>
      </c>
      <c r="I26" s="177"/>
      <c r="J26" s="178">
        <f>+F26/F$165</f>
        <v>3.1590878224583354E-4</v>
      </c>
      <c r="L26" s="179" t="e">
        <f>(+F26-#REF!)/#REF!</f>
        <v>#REF!</v>
      </c>
    </row>
    <row r="27" spans="1:12" x14ac:dyDescent="0.25">
      <c r="A27" s="86">
        <v>15</v>
      </c>
      <c r="B27" s="145" t="s">
        <v>107</v>
      </c>
      <c r="C27" s="145"/>
      <c r="D27" s="67">
        <v>380334</v>
      </c>
      <c r="E27" s="181"/>
      <c r="F27" s="67">
        <v>470679</v>
      </c>
      <c r="G27" s="68"/>
      <c r="H27" s="177">
        <f>(+F27-D27)/D27</f>
        <v>0.23754121377526069</v>
      </c>
      <c r="I27" s="177"/>
      <c r="J27" s="178">
        <f>+F27/F$165</f>
        <v>8.0181850875302217E-4</v>
      </c>
      <c r="L27" s="179" t="e">
        <f>(+F27-#REF!)/#REF!</f>
        <v>#REF!</v>
      </c>
    </row>
    <row r="28" spans="1:12" x14ac:dyDescent="0.25">
      <c r="A28" s="86">
        <v>16</v>
      </c>
      <c r="B28" s="169" t="s">
        <v>114</v>
      </c>
      <c r="C28" s="145"/>
      <c r="D28" s="183">
        <f>SUM(D24:D27)</f>
        <v>3480943.9999999995</v>
      </c>
      <c r="E28" s="181"/>
      <c r="F28" s="69">
        <f>SUM(F24:F27)</f>
        <v>3627572.9999999995</v>
      </c>
      <c r="G28" s="68">
        <f t="shared" si="2"/>
        <v>1</v>
      </c>
      <c r="H28" s="184">
        <f>(+F28-D28)/D28</f>
        <v>4.2123343552783389E-2</v>
      </c>
      <c r="I28" s="177"/>
      <c r="J28" s="185">
        <f>+F28/F$165</f>
        <v>6.179700333460228E-3</v>
      </c>
      <c r="L28" s="179" t="e">
        <f>(+F28-#REF!)/#REF!</f>
        <v>#REF!</v>
      </c>
    </row>
    <row r="29" spans="1:12" x14ac:dyDescent="0.25">
      <c r="B29" s="169"/>
      <c r="C29" s="145"/>
      <c r="D29" s="181"/>
      <c r="E29" s="181"/>
      <c r="F29" s="70"/>
      <c r="G29" s="68"/>
      <c r="H29" s="177"/>
      <c r="I29" s="177"/>
      <c r="J29" s="178"/>
      <c r="L29" s="179"/>
    </row>
    <row r="30" spans="1:12" x14ac:dyDescent="0.25">
      <c r="B30" s="169" t="s">
        <v>115</v>
      </c>
      <c r="C30" s="145"/>
      <c r="D30" s="186"/>
      <c r="E30" s="186"/>
      <c r="F30" s="66"/>
      <c r="G30" s="68"/>
      <c r="H30" s="177"/>
      <c r="I30" s="177"/>
      <c r="J30" s="178"/>
      <c r="L30" s="179"/>
    </row>
    <row r="31" spans="1:12" x14ac:dyDescent="0.25">
      <c r="A31" s="86">
        <v>17</v>
      </c>
      <c r="B31" s="145" t="s">
        <v>104</v>
      </c>
      <c r="C31" s="145"/>
      <c r="D31" s="67">
        <v>10609145.999999998</v>
      </c>
      <c r="E31" s="181"/>
      <c r="F31" s="67">
        <v>10623545.999999998</v>
      </c>
      <c r="G31" s="68"/>
      <c r="H31" s="177">
        <f>(+F31-D31)/D31</f>
        <v>1.3573194298579737E-3</v>
      </c>
      <c r="I31" s="177"/>
      <c r="J31" s="178">
        <f>+F31/F$165</f>
        <v>1.8097590526429119E-2</v>
      </c>
      <c r="L31" s="179" t="e">
        <f>(+F31-#REF!)/#REF!</f>
        <v>#REF!</v>
      </c>
    </row>
    <row r="32" spans="1:12" x14ac:dyDescent="0.25">
      <c r="A32" s="86">
        <v>18</v>
      </c>
      <c r="B32" s="145" t="s">
        <v>105</v>
      </c>
      <c r="C32" s="145"/>
      <c r="D32" s="67">
        <v>503458</v>
      </c>
      <c r="E32" s="181"/>
      <c r="F32" s="67">
        <v>492904</v>
      </c>
      <c r="G32" s="68"/>
      <c r="H32" s="177">
        <f>(+F32-D32)/D32</f>
        <v>-2.0963019755371848E-2</v>
      </c>
      <c r="I32" s="177"/>
      <c r="J32" s="178">
        <f>+F32/F$165</f>
        <v>8.3967959105547439E-4</v>
      </c>
      <c r="L32" s="179" t="e">
        <f>(+F32-#REF!)/#REF!</f>
        <v>#REF!</v>
      </c>
    </row>
    <row r="33" spans="1:12" x14ac:dyDescent="0.25">
      <c r="A33" s="86">
        <v>19</v>
      </c>
      <c r="B33" s="145" t="s">
        <v>106</v>
      </c>
      <c r="C33" s="145"/>
      <c r="D33" s="67">
        <v>159158</v>
      </c>
      <c r="E33" s="181"/>
      <c r="F33" s="67">
        <v>210075</v>
      </c>
      <c r="G33" s="68"/>
      <c r="H33" s="177">
        <f>(+F33-D33)/D33</f>
        <v>0.31991480164364972</v>
      </c>
      <c r="I33" s="177"/>
      <c r="J33" s="178">
        <f>+F33/F$165</f>
        <v>3.5787027512655363E-4</v>
      </c>
      <c r="L33" s="179" t="e">
        <f>(+F33-#REF!)/#REF!</f>
        <v>#REF!</v>
      </c>
    </row>
    <row r="34" spans="1:12" x14ac:dyDescent="0.25">
      <c r="A34" s="86">
        <v>20</v>
      </c>
      <c r="B34" s="145" t="s">
        <v>107</v>
      </c>
      <c r="C34" s="145"/>
      <c r="D34" s="67">
        <v>170016</v>
      </c>
      <c r="E34" s="181"/>
      <c r="F34" s="67">
        <v>222648</v>
      </c>
      <c r="G34" s="68"/>
      <c r="H34" s="177">
        <f>(+F34-D34)/D34</f>
        <v>0.30957086391868999</v>
      </c>
      <c r="I34" s="177"/>
      <c r="J34" s="178">
        <f>+F34/F$165</f>
        <v>3.7928883025765519E-4</v>
      </c>
      <c r="L34" s="179" t="e">
        <f>(+F34-#REF!)/#REF!</f>
        <v>#REF!</v>
      </c>
    </row>
    <row r="35" spans="1:12" x14ac:dyDescent="0.25">
      <c r="A35" s="86">
        <v>21</v>
      </c>
      <c r="B35" s="169" t="s">
        <v>116</v>
      </c>
      <c r="C35" s="145"/>
      <c r="D35" s="183">
        <f>SUM(D31:D34)</f>
        <v>11441777.999999998</v>
      </c>
      <c r="E35" s="181"/>
      <c r="F35" s="69">
        <f>SUM(F31:F34)</f>
        <v>11549172.999999998</v>
      </c>
      <c r="G35" s="68"/>
      <c r="H35" s="184">
        <f>(+F35-D35)/D35</f>
        <v>9.3862160234187402E-3</v>
      </c>
      <c r="I35" s="177"/>
      <c r="J35" s="185">
        <f>+F35/F$165</f>
        <v>1.9674429222868803E-2</v>
      </c>
      <c r="L35" s="179" t="e">
        <f>(+F35-#REF!)/#REF!</f>
        <v>#REF!</v>
      </c>
    </row>
    <row r="36" spans="1:12" x14ac:dyDescent="0.25">
      <c r="B36" s="169"/>
      <c r="C36" s="145"/>
      <c r="D36" s="181"/>
      <c r="E36" s="181"/>
      <c r="F36" s="70"/>
      <c r="G36" s="68"/>
      <c r="H36" s="177"/>
      <c r="I36" s="177"/>
      <c r="J36" s="178"/>
      <c r="L36" s="179"/>
    </row>
    <row r="37" spans="1:12" x14ac:dyDescent="0.25">
      <c r="B37" s="169" t="s">
        <v>117</v>
      </c>
      <c r="C37" s="145"/>
      <c r="D37" s="188"/>
      <c r="E37" s="188"/>
      <c r="F37" s="71"/>
      <c r="G37" s="68"/>
      <c r="H37" s="177"/>
      <c r="I37" s="177"/>
      <c r="J37" s="178"/>
      <c r="L37" s="179"/>
    </row>
    <row r="38" spans="1:12" x14ac:dyDescent="0.25">
      <c r="A38" s="86">
        <v>22</v>
      </c>
      <c r="B38" s="145" t="s">
        <v>104</v>
      </c>
      <c r="C38" s="145"/>
      <c r="D38" s="67">
        <v>34197995</v>
      </c>
      <c r="E38" s="188"/>
      <c r="F38" s="67">
        <v>34217209</v>
      </c>
      <c r="G38" s="189"/>
      <c r="H38" s="177">
        <f>(+F38-D38)/D38</f>
        <v>5.6184580411804846E-4</v>
      </c>
      <c r="I38" s="177"/>
      <c r="J38" s="178">
        <f>+F38/F$165</f>
        <v>5.8290239195015053E-2</v>
      </c>
      <c r="L38" s="179" t="e">
        <f>(+F38-#REF!)/#REF!</f>
        <v>#REF!</v>
      </c>
    </row>
    <row r="39" spans="1:12" x14ac:dyDescent="0.25">
      <c r="A39" s="86">
        <v>23</v>
      </c>
      <c r="B39" s="145" t="s">
        <v>105</v>
      </c>
      <c r="C39" s="145"/>
      <c r="D39" s="71">
        <v>142815</v>
      </c>
      <c r="E39" s="188"/>
      <c r="F39" s="71">
        <v>163887</v>
      </c>
      <c r="G39" s="189"/>
      <c r="H39" s="177">
        <f>(+F39-D39)/D39</f>
        <v>0.14754752652032349</v>
      </c>
      <c r="I39" s="177"/>
      <c r="J39" s="178">
        <f>+F39/F$165</f>
        <v>2.7918736536791856E-4</v>
      </c>
      <c r="L39" s="179" t="e">
        <f>(+F39-#REF!)/#REF!</f>
        <v>#REF!</v>
      </c>
    </row>
    <row r="40" spans="1:12" x14ac:dyDescent="0.25">
      <c r="A40" s="86">
        <v>24</v>
      </c>
      <c r="B40" s="145" t="s">
        <v>106</v>
      </c>
      <c r="C40" s="145"/>
      <c r="D40" s="71">
        <v>197572</v>
      </c>
      <c r="E40" s="188"/>
      <c r="F40" s="71">
        <v>204499</v>
      </c>
      <c r="G40" s="189"/>
      <c r="H40" s="177">
        <f>(+F40-D40)/D40</f>
        <v>3.506063612252748E-2</v>
      </c>
      <c r="I40" s="177"/>
      <c r="J40" s="178">
        <f>+F40/F$165</f>
        <v>3.4837135971964815E-4</v>
      </c>
      <c r="L40" s="179" t="e">
        <f>(+F40-#REF!)/#REF!</f>
        <v>#REF!</v>
      </c>
    </row>
    <row r="41" spans="1:12" x14ac:dyDescent="0.25">
      <c r="A41" s="86">
        <v>25</v>
      </c>
      <c r="B41" s="145" t="s">
        <v>107</v>
      </c>
      <c r="C41" s="145"/>
      <c r="D41" s="71">
        <v>197227</v>
      </c>
      <c r="E41" s="188"/>
      <c r="F41" s="71">
        <v>220166</v>
      </c>
      <c r="G41" s="189"/>
      <c r="H41" s="177">
        <f>(+F41-D41)/D41</f>
        <v>0.11630760494252815</v>
      </c>
      <c r="I41" s="177"/>
      <c r="J41" s="178">
        <f>+F41/F$165</f>
        <v>3.7506065449726436E-4</v>
      </c>
      <c r="L41" s="179" t="e">
        <f>(+F41-#REF!)/#REF!</f>
        <v>#REF!</v>
      </c>
    </row>
    <row r="42" spans="1:12" x14ac:dyDescent="0.25">
      <c r="A42" s="86">
        <v>26</v>
      </c>
      <c r="B42" s="169" t="s">
        <v>118</v>
      </c>
      <c r="C42" s="145"/>
      <c r="D42" s="190">
        <f>SUM(D38:D41)</f>
        <v>34735609</v>
      </c>
      <c r="E42" s="188"/>
      <c r="F42" s="72">
        <f>SUM(F38:F41)</f>
        <v>34805761</v>
      </c>
      <c r="G42" s="189"/>
      <c r="H42" s="184">
        <f>(+F42-D42)/D42</f>
        <v>2.0195989654305472E-3</v>
      </c>
      <c r="I42" s="177"/>
      <c r="J42" s="185">
        <f>+F42/F$165</f>
        <v>5.9292858574599878E-2</v>
      </c>
      <c r="L42" s="179" t="e">
        <f>(+F42-#REF!)/#REF!</f>
        <v>#REF!</v>
      </c>
    </row>
    <row r="43" spans="1:12" x14ac:dyDescent="0.25">
      <c r="B43" s="169"/>
      <c r="C43" s="145"/>
      <c r="D43" s="188"/>
      <c r="E43" s="188"/>
      <c r="F43" s="73"/>
      <c r="G43" s="189"/>
      <c r="H43" s="177"/>
      <c r="I43" s="177"/>
      <c r="J43" s="178"/>
      <c r="L43" s="179"/>
    </row>
    <row r="44" spans="1:12" x14ac:dyDescent="0.25">
      <c r="B44" s="169" t="s">
        <v>119</v>
      </c>
      <c r="C44" s="145"/>
      <c r="D44" s="186"/>
      <c r="E44" s="186"/>
      <c r="F44" s="66"/>
      <c r="G44" s="170"/>
      <c r="H44" s="191"/>
      <c r="I44" s="191"/>
      <c r="J44" s="192"/>
      <c r="L44" s="193"/>
    </row>
    <row r="45" spans="1:12" x14ac:dyDescent="0.25">
      <c r="A45" s="86">
        <v>27</v>
      </c>
      <c r="B45" s="145" t="s">
        <v>104</v>
      </c>
      <c r="C45" s="145"/>
      <c r="D45" s="67">
        <v>24725009.999999996</v>
      </c>
      <c r="E45" s="181"/>
      <c r="F45" s="67">
        <v>24726209.999999996</v>
      </c>
      <c r="G45" s="194"/>
      <c r="H45" s="177">
        <f>(+F45-D45)/D45</f>
        <v>4.8533852969119128E-5</v>
      </c>
      <c r="I45" s="177"/>
      <c r="J45" s="178">
        <f>+F45/F$165</f>
        <v>4.2121982984824183E-2</v>
      </c>
      <c r="L45" s="179" t="e">
        <f>(+F45-#REF!)/#REF!</f>
        <v>#REF!</v>
      </c>
    </row>
    <row r="46" spans="1:12" x14ac:dyDescent="0.25">
      <c r="A46" s="86">
        <v>28</v>
      </c>
      <c r="B46" s="145" t="s">
        <v>105</v>
      </c>
      <c r="C46" s="145"/>
      <c r="D46" s="67">
        <v>87320</v>
      </c>
      <c r="E46" s="181"/>
      <c r="F46" s="67">
        <v>90990</v>
      </c>
      <c r="G46" s="194"/>
      <c r="H46" s="177">
        <f>(+F46-D46)/D46</f>
        <v>4.2029317453046264E-2</v>
      </c>
      <c r="I46" s="177"/>
      <c r="J46" s="178">
        <f>+F46/F$165</f>
        <v>1.5500471895163687E-4</v>
      </c>
      <c r="L46" s="179" t="e">
        <f>(+F46-#REF!)/#REF!</f>
        <v>#REF!</v>
      </c>
    </row>
    <row r="47" spans="1:12" x14ac:dyDescent="0.25">
      <c r="A47" s="86">
        <v>29</v>
      </c>
      <c r="B47" s="145" t="s">
        <v>120</v>
      </c>
      <c r="C47" s="145"/>
      <c r="D47" s="67">
        <v>625135</v>
      </c>
      <c r="E47" s="181"/>
      <c r="F47" s="67">
        <v>625007</v>
      </c>
      <c r="G47" s="194"/>
      <c r="H47" s="177">
        <f>(+F47-D47)/D47</f>
        <v>-2.0475577275308533E-4</v>
      </c>
      <c r="I47" s="177"/>
      <c r="J47" s="178">
        <f>+F47/F$165</f>
        <v>1.0647217757754227E-3</v>
      </c>
      <c r="L47" s="179" t="e">
        <f>(+F47-#REF!)/#REF!</f>
        <v>#REF!</v>
      </c>
    </row>
    <row r="48" spans="1:12" x14ac:dyDescent="0.25">
      <c r="A48" s="86">
        <v>30</v>
      </c>
      <c r="B48" s="145" t="s">
        <v>107</v>
      </c>
      <c r="C48" s="145"/>
      <c r="D48" s="67">
        <v>57480</v>
      </c>
      <c r="E48" s="181"/>
      <c r="F48" s="67">
        <v>120510</v>
      </c>
      <c r="G48" s="194"/>
      <c r="H48" s="177">
        <f>(+F48-D48)/D48</f>
        <v>1.0965553235908141</v>
      </c>
      <c r="I48" s="177"/>
      <c r="J48" s="178">
        <f>+F48/F$165</f>
        <v>2.0529309463525398E-4</v>
      </c>
      <c r="L48" s="179" t="e">
        <f>(+F48-#REF!)/#REF!</f>
        <v>#REF!</v>
      </c>
    </row>
    <row r="49" spans="1:12" x14ac:dyDescent="0.25">
      <c r="A49" s="86">
        <v>31</v>
      </c>
      <c r="B49" s="169" t="s">
        <v>121</v>
      </c>
      <c r="C49" s="145"/>
      <c r="D49" s="183">
        <f>SUM(D45:D48)</f>
        <v>25494944.999999996</v>
      </c>
      <c r="E49" s="181"/>
      <c r="F49" s="69">
        <f>SUM(F45:F48)</f>
        <v>25562716.999999996</v>
      </c>
      <c r="G49" s="194"/>
      <c r="H49" s="184">
        <f>(+F49-D49)/D49</f>
        <v>2.6582524496522745E-3</v>
      </c>
      <c r="I49" s="177"/>
      <c r="J49" s="185">
        <f>+F49/F$165</f>
        <v>4.3547002574186498E-2</v>
      </c>
      <c r="L49" s="179" t="e">
        <f>(+F49-#REF!)/#REF!</f>
        <v>#REF!</v>
      </c>
    </row>
    <row r="50" spans="1:12" x14ac:dyDescent="0.25">
      <c r="B50" s="169"/>
      <c r="C50" s="145"/>
      <c r="D50" s="194"/>
      <c r="E50" s="194"/>
      <c r="F50" s="70"/>
      <c r="G50" s="194"/>
      <c r="H50" s="177"/>
      <c r="I50" s="177"/>
      <c r="J50" s="178"/>
      <c r="L50" s="179"/>
    </row>
    <row r="51" spans="1:12" hidden="1" x14ac:dyDescent="0.25">
      <c r="B51" s="236" t="s">
        <v>0</v>
      </c>
      <c r="C51" s="236"/>
      <c r="D51" s="236"/>
      <c r="E51" s="236"/>
      <c r="F51" s="236"/>
      <c r="G51" s="236"/>
      <c r="H51" s="236"/>
      <c r="I51" s="236"/>
      <c r="J51" s="236"/>
    </row>
    <row r="52" spans="1:12" hidden="1" x14ac:dyDescent="0.25">
      <c r="B52" s="236" t="str">
        <f>+B2</f>
        <v>General Fund</v>
      </c>
      <c r="C52" s="236"/>
      <c r="D52" s="236"/>
      <c r="E52" s="236"/>
      <c r="F52" s="236"/>
      <c r="G52" s="236"/>
      <c r="H52" s="236"/>
      <c r="I52" s="236"/>
      <c r="J52" s="236"/>
    </row>
    <row r="53" spans="1:12" hidden="1" x14ac:dyDescent="0.25">
      <c r="B53" s="235" t="s">
        <v>98</v>
      </c>
      <c r="C53" s="235"/>
      <c r="D53" s="235"/>
      <c r="E53" s="235"/>
      <c r="F53" s="235"/>
      <c r="G53" s="235"/>
      <c r="H53" s="235"/>
      <c r="I53" s="235"/>
      <c r="J53" s="235"/>
    </row>
    <row r="54" spans="1:12" hidden="1" x14ac:dyDescent="0.25">
      <c r="B54" s="235"/>
      <c r="C54" s="235"/>
      <c r="D54" s="235"/>
      <c r="E54" s="235"/>
      <c r="F54" s="235"/>
      <c r="G54" s="235"/>
      <c r="H54" s="235"/>
      <c r="I54" s="235"/>
      <c r="J54" s="235"/>
    </row>
    <row r="55" spans="1:12" hidden="1" x14ac:dyDescent="0.25">
      <c r="B55" s="145"/>
      <c r="C55" s="145"/>
      <c r="D55" s="137" t="str">
        <f>+D5</f>
        <v>General Fund</v>
      </c>
      <c r="E55" s="137"/>
      <c r="F55" s="64" t="str">
        <f>+F5</f>
        <v>General Fund</v>
      </c>
      <c r="G55" s="137"/>
      <c r="H55" s="140" t="s">
        <v>99</v>
      </c>
      <c r="I55" s="140"/>
      <c r="J55" s="141"/>
      <c r="L55" s="167" t="s">
        <v>99</v>
      </c>
    </row>
    <row r="56" spans="1:12" hidden="1" x14ac:dyDescent="0.25">
      <c r="B56" s="145"/>
      <c r="C56" s="145"/>
      <c r="D56" s="137" t="str">
        <f>+D6</f>
        <v>Adopted Budget</v>
      </c>
      <c r="E56" s="138"/>
      <c r="F56" s="64" t="str">
        <f>+F6</f>
        <v>Adopted Budget</v>
      </c>
      <c r="G56" s="138"/>
      <c r="H56" s="140" t="s">
        <v>100</v>
      </c>
      <c r="I56" s="140"/>
      <c r="J56" s="143" t="s">
        <v>99</v>
      </c>
      <c r="L56" s="167" t="s">
        <v>100</v>
      </c>
    </row>
    <row r="57" spans="1:12" hidden="1" x14ac:dyDescent="0.25">
      <c r="A57" s="86" t="s">
        <v>122</v>
      </c>
      <c r="B57" s="145"/>
      <c r="C57" s="145"/>
      <c r="D57" s="195" t="str">
        <f>+D7</f>
        <v>FY 2021-22</v>
      </c>
      <c r="E57" s="138"/>
      <c r="F57" s="65" t="str">
        <f>+F7</f>
        <v>FY 2022-23</v>
      </c>
      <c r="G57" s="138"/>
      <c r="H57" s="146" t="s">
        <v>101</v>
      </c>
      <c r="I57" s="140"/>
      <c r="J57" s="147" t="s">
        <v>102</v>
      </c>
      <c r="L57" s="168" t="s">
        <v>101</v>
      </c>
    </row>
    <row r="58" spans="1:12" x14ac:dyDescent="0.25">
      <c r="B58" s="169" t="s">
        <v>123</v>
      </c>
      <c r="C58" s="145"/>
      <c r="D58" s="170"/>
      <c r="E58" s="170"/>
      <c r="F58" s="66"/>
      <c r="G58" s="170"/>
      <c r="H58" s="177"/>
      <c r="I58" s="177"/>
      <c r="J58" s="178"/>
      <c r="L58" s="179"/>
    </row>
    <row r="59" spans="1:12" x14ac:dyDescent="0.25">
      <c r="A59" s="86">
        <v>32</v>
      </c>
      <c r="B59" s="145" t="s">
        <v>104</v>
      </c>
      <c r="C59" s="145"/>
      <c r="D59" s="67">
        <v>352997</v>
      </c>
      <c r="E59" s="175"/>
      <c r="F59" s="67">
        <v>352997</v>
      </c>
      <c r="G59" s="181"/>
      <c r="H59" s="177">
        <f>(+F59-D59)/D59</f>
        <v>0</v>
      </c>
      <c r="I59" s="177"/>
      <c r="J59" s="178">
        <f>+F59/F$165</f>
        <v>6.0134301325168659E-4</v>
      </c>
      <c r="L59" s="179" t="e">
        <f>(+F59-#REF!)/#REF!</f>
        <v>#REF!</v>
      </c>
    </row>
    <row r="60" spans="1:12" x14ac:dyDescent="0.25">
      <c r="A60" s="86">
        <v>33</v>
      </c>
      <c r="B60" s="145" t="s">
        <v>105</v>
      </c>
      <c r="C60" s="145"/>
      <c r="D60" s="67">
        <v>2000</v>
      </c>
      <c r="E60" s="175"/>
      <c r="F60" s="67">
        <v>2000</v>
      </c>
      <c r="G60" s="181"/>
      <c r="H60" s="177">
        <f>(+F60-D60)/D60</f>
        <v>0</v>
      </c>
      <c r="I60" s="177"/>
      <c r="J60" s="178"/>
      <c r="L60" s="179"/>
    </row>
    <row r="61" spans="1:12" x14ac:dyDescent="0.25">
      <c r="A61" s="86">
        <v>34</v>
      </c>
      <c r="B61" s="145" t="s">
        <v>120</v>
      </c>
      <c r="C61" s="145"/>
      <c r="D61" s="67">
        <v>2200</v>
      </c>
      <c r="E61" s="181"/>
      <c r="F61" s="67">
        <v>2200</v>
      </c>
      <c r="G61" s="181"/>
      <c r="H61" s="177">
        <f>(+F61-D61)/D61</f>
        <v>0</v>
      </c>
      <c r="I61" s="177"/>
      <c r="J61" s="178">
        <f>+F61/F$165</f>
        <v>3.7477786756083206E-6</v>
      </c>
      <c r="L61" s="179"/>
    </row>
    <row r="62" spans="1:12" x14ac:dyDescent="0.25">
      <c r="A62" s="86">
        <v>35</v>
      </c>
      <c r="B62" s="145" t="s">
        <v>107</v>
      </c>
      <c r="C62" s="145"/>
      <c r="D62" s="67">
        <v>10470</v>
      </c>
      <c r="E62" s="181"/>
      <c r="F62" s="67">
        <v>10470</v>
      </c>
      <c r="G62" s="181"/>
      <c r="H62" s="177">
        <f>(+F62-D62)/D62</f>
        <v>0</v>
      </c>
      <c r="I62" s="177"/>
      <c r="J62" s="178"/>
      <c r="L62" s="179"/>
    </row>
    <row r="63" spans="1:12" x14ac:dyDescent="0.25">
      <c r="A63" s="86">
        <v>36</v>
      </c>
      <c r="B63" s="169" t="s">
        <v>124</v>
      </c>
      <c r="C63" s="145"/>
      <c r="D63" s="183">
        <f>SUM(D59:D62)</f>
        <v>367667</v>
      </c>
      <c r="E63" s="181"/>
      <c r="F63" s="69">
        <f>SUM(F59:F62)</f>
        <v>367667</v>
      </c>
      <c r="G63" s="181"/>
      <c r="H63" s="184">
        <f>(+F63-D63)/D63</f>
        <v>0</v>
      </c>
      <c r="I63" s="177"/>
      <c r="J63" s="185">
        <f>+F63/F$165</f>
        <v>6.2633388287494749E-4</v>
      </c>
      <c r="L63" s="179" t="e">
        <f>(+F63-#REF!)/#REF!</f>
        <v>#REF!</v>
      </c>
    </row>
    <row r="64" spans="1:12" x14ac:dyDescent="0.25">
      <c r="B64" s="169"/>
      <c r="C64" s="145"/>
      <c r="D64" s="186"/>
      <c r="E64" s="186"/>
      <c r="F64" s="66"/>
      <c r="G64" s="186"/>
      <c r="H64" s="177"/>
      <c r="I64" s="177"/>
      <c r="J64" s="178"/>
      <c r="L64" s="179"/>
    </row>
    <row r="65" spans="1:12" x14ac:dyDescent="0.25">
      <c r="B65" s="169" t="s">
        <v>125</v>
      </c>
      <c r="C65" s="145"/>
      <c r="D65" s="186"/>
      <c r="E65" s="186"/>
      <c r="F65" s="66"/>
      <c r="G65" s="186"/>
      <c r="H65" s="177"/>
      <c r="I65" s="177"/>
      <c r="J65" s="178"/>
      <c r="L65" s="179"/>
    </row>
    <row r="66" spans="1:12" x14ac:dyDescent="0.25">
      <c r="A66" s="86">
        <v>37</v>
      </c>
      <c r="B66" s="145" t="s">
        <v>104</v>
      </c>
      <c r="C66" s="145"/>
      <c r="D66" s="67">
        <v>6614878.0000000019</v>
      </c>
      <c r="E66" s="181"/>
      <c r="F66" s="67">
        <v>6612728.0000000019</v>
      </c>
      <c r="G66" s="181"/>
      <c r="H66" s="177">
        <f>(+F66-D66)/D66</f>
        <v>-3.2502489085966505E-4</v>
      </c>
      <c r="I66" s="177"/>
      <c r="J66" s="178">
        <f>+F66/F$165</f>
        <v>1.126501862999912E-2</v>
      </c>
      <c r="L66" s="179" t="e">
        <f>(+F66-#REF!)/#REF!</f>
        <v>#REF!</v>
      </c>
    </row>
    <row r="67" spans="1:12" x14ac:dyDescent="0.25">
      <c r="A67" s="86">
        <v>38</v>
      </c>
      <c r="B67" s="145" t="s">
        <v>105</v>
      </c>
      <c r="C67" s="145"/>
      <c r="D67" s="67">
        <v>14200</v>
      </c>
      <c r="E67" s="181"/>
      <c r="F67" s="67">
        <v>15200</v>
      </c>
      <c r="G67" s="181"/>
      <c r="H67" s="177">
        <f>(+F67-D67)/D67</f>
        <v>7.0422535211267609E-2</v>
      </c>
      <c r="I67" s="177"/>
      <c r="J67" s="178">
        <f>+F67/F$165</f>
        <v>2.5893743576930217E-5</v>
      </c>
      <c r="L67" s="179" t="e">
        <f>(+F67-#REF!)/#REF!</f>
        <v>#REF!</v>
      </c>
    </row>
    <row r="68" spans="1:12" x14ac:dyDescent="0.25">
      <c r="A68" s="86">
        <v>39</v>
      </c>
      <c r="B68" s="145" t="s">
        <v>120</v>
      </c>
      <c r="C68" s="145"/>
      <c r="D68" s="67">
        <v>127232</v>
      </c>
      <c r="E68" s="181"/>
      <c r="F68" s="67">
        <v>128149</v>
      </c>
      <c r="G68" s="181"/>
      <c r="H68" s="177">
        <f>(+F68-D68)/D68</f>
        <v>7.207306338028169E-3</v>
      </c>
      <c r="I68" s="177"/>
      <c r="J68" s="178">
        <f>+F68/F$165</f>
        <v>2.1830640431842304E-4</v>
      </c>
      <c r="L68" s="179" t="e">
        <f>(+F68-#REF!)/#REF!</f>
        <v>#REF!</v>
      </c>
    </row>
    <row r="69" spans="1:12" x14ac:dyDescent="0.25">
      <c r="A69" s="86">
        <v>40</v>
      </c>
      <c r="B69" s="145" t="s">
        <v>107</v>
      </c>
      <c r="C69" s="145"/>
      <c r="D69" s="67">
        <v>11977</v>
      </c>
      <c r="E69" s="181"/>
      <c r="F69" s="67">
        <v>11177</v>
      </c>
      <c r="G69" s="181"/>
      <c r="H69" s="177">
        <f>(+F69-D69)/D69</f>
        <v>-6.6794689822159137E-2</v>
      </c>
      <c r="I69" s="177"/>
      <c r="J69" s="178">
        <f>+F69/F$165</f>
        <v>1.9040419207851911E-5</v>
      </c>
      <c r="L69" s="179" t="e">
        <f>(+F69-#REF!)/#REF!</f>
        <v>#REF!</v>
      </c>
    </row>
    <row r="70" spans="1:12" x14ac:dyDescent="0.25">
      <c r="A70" s="86">
        <v>41</v>
      </c>
      <c r="B70" s="169" t="s">
        <v>126</v>
      </c>
      <c r="C70" s="145"/>
      <c r="D70" s="183">
        <f>SUM(D66:D69)</f>
        <v>6768287.0000000019</v>
      </c>
      <c r="E70" s="181"/>
      <c r="F70" s="69">
        <f>SUM(F66:F69)</f>
        <v>6767254.0000000019</v>
      </c>
      <c r="G70" s="181"/>
      <c r="H70" s="184">
        <f>(+F70-D70)/D70</f>
        <v>-1.5262355157220721E-4</v>
      </c>
      <c r="I70" s="177"/>
      <c r="J70" s="185">
        <f>+F70/F$165</f>
        <v>1.1528259197102327E-2</v>
      </c>
      <c r="L70" s="179" t="e">
        <f>(+F70-#REF!)/#REF!</f>
        <v>#REF!</v>
      </c>
    </row>
    <row r="71" spans="1:12" x14ac:dyDescent="0.25">
      <c r="B71" s="145"/>
      <c r="C71" s="145"/>
      <c r="D71" s="186"/>
      <c r="E71" s="186"/>
      <c r="F71" s="66"/>
      <c r="G71" s="186"/>
      <c r="H71" s="177"/>
      <c r="I71" s="177"/>
      <c r="J71" s="178"/>
      <c r="L71" s="179"/>
    </row>
    <row r="72" spans="1:12" x14ac:dyDescent="0.25">
      <c r="B72" s="169" t="s">
        <v>127</v>
      </c>
      <c r="C72" s="145"/>
      <c r="D72" s="186"/>
      <c r="E72" s="186"/>
      <c r="F72" s="66"/>
      <c r="G72" s="186"/>
      <c r="H72" s="177"/>
      <c r="I72" s="177"/>
      <c r="J72" s="178"/>
      <c r="L72" s="179"/>
    </row>
    <row r="73" spans="1:12" x14ac:dyDescent="0.25">
      <c r="A73" s="86">
        <v>42</v>
      </c>
      <c r="B73" s="145" t="s">
        <v>104</v>
      </c>
      <c r="C73" s="145"/>
      <c r="D73" s="67">
        <v>45159</v>
      </c>
      <c r="E73" s="181"/>
      <c r="F73" s="67">
        <v>45159</v>
      </c>
      <c r="G73" s="181"/>
      <c r="H73" s="177">
        <f>(+F73-D73)/D73</f>
        <v>0</v>
      </c>
      <c r="I73" s="177"/>
      <c r="J73" s="178">
        <f>+F73/F$165</f>
        <v>7.6929971459907345E-5</v>
      </c>
      <c r="L73" s="179" t="e">
        <f>(+F73-#REF!)/#REF!</f>
        <v>#REF!</v>
      </c>
    </row>
    <row r="74" spans="1:12" x14ac:dyDescent="0.25">
      <c r="A74" s="86">
        <v>43</v>
      </c>
      <c r="B74" s="145" t="s">
        <v>105</v>
      </c>
      <c r="C74" s="145"/>
      <c r="D74" s="67">
        <v>13977740</v>
      </c>
      <c r="E74" s="181"/>
      <c r="F74" s="67">
        <f>13977740+370600</f>
        <v>14348340</v>
      </c>
      <c r="G74" s="181"/>
      <c r="H74" s="177">
        <f>(+F74-D74)/D74</f>
        <v>2.6513585171851817E-2</v>
      </c>
      <c r="I74" s="177"/>
      <c r="J74" s="178">
        <f>+F74/F$165</f>
        <v>2.4442910310171768E-2</v>
      </c>
      <c r="L74" s="179" t="e">
        <f>(+F74-#REF!)/#REF!</f>
        <v>#REF!</v>
      </c>
    </row>
    <row r="75" spans="1:12" x14ac:dyDescent="0.25">
      <c r="A75" s="86">
        <v>44</v>
      </c>
      <c r="B75" s="145" t="s">
        <v>120</v>
      </c>
      <c r="C75" s="145"/>
      <c r="D75" s="67">
        <v>1845000</v>
      </c>
      <c r="E75" s="181"/>
      <c r="F75" s="67">
        <f>1845000+180000</f>
        <v>2025000</v>
      </c>
      <c r="G75" s="181"/>
      <c r="H75" s="177">
        <f>(+F75-D75)/D75</f>
        <v>9.7560975609756101E-2</v>
      </c>
      <c r="I75" s="177"/>
      <c r="J75" s="178"/>
      <c r="L75" s="179"/>
    </row>
    <row r="76" spans="1:12" x14ac:dyDescent="0.25">
      <c r="A76" s="86">
        <v>45</v>
      </c>
      <c r="B76" s="145" t="s">
        <v>108</v>
      </c>
      <c r="C76" s="145"/>
      <c r="D76" s="67">
        <v>175000</v>
      </c>
      <c r="E76" s="181"/>
      <c r="F76" s="67">
        <v>175000</v>
      </c>
      <c r="G76" s="181"/>
      <c r="H76" s="177">
        <f>(+F76-D76)/D76</f>
        <v>0</v>
      </c>
      <c r="I76" s="177"/>
      <c r="J76" s="178"/>
      <c r="L76" s="179"/>
    </row>
    <row r="77" spans="1:12" x14ac:dyDescent="0.25">
      <c r="A77" s="86">
        <v>46</v>
      </c>
      <c r="B77" s="169" t="s">
        <v>128</v>
      </c>
      <c r="C77" s="145"/>
      <c r="D77" s="183">
        <f>SUM(D73:D76)</f>
        <v>16042899</v>
      </c>
      <c r="E77" s="181"/>
      <c r="F77" s="69">
        <f>SUM(F73:F76)</f>
        <v>16593499</v>
      </c>
      <c r="G77" s="181"/>
      <c r="H77" s="184">
        <f>(+F77-D77)/D77</f>
        <v>3.4320480357072622E-2</v>
      </c>
      <c r="I77" s="177"/>
      <c r="J77" s="185">
        <f>+F77/F$165</f>
        <v>2.8267618957239997E-2</v>
      </c>
      <c r="L77" s="179" t="e">
        <f>(+F77-#REF!)/#REF!</f>
        <v>#REF!</v>
      </c>
    </row>
    <row r="78" spans="1:12" x14ac:dyDescent="0.25">
      <c r="B78" s="169"/>
      <c r="C78" s="145"/>
      <c r="D78" s="181"/>
      <c r="E78" s="181"/>
      <c r="F78" s="70"/>
      <c r="G78" s="181"/>
      <c r="H78" s="177"/>
      <c r="I78" s="177"/>
      <c r="J78" s="178"/>
      <c r="L78" s="179"/>
    </row>
    <row r="79" spans="1:12" hidden="1" x14ac:dyDescent="0.25">
      <c r="B79" s="169" t="s">
        <v>129</v>
      </c>
      <c r="C79" s="145"/>
      <c r="D79" s="186"/>
      <c r="E79" s="186"/>
      <c r="F79" s="66"/>
      <c r="G79" s="186"/>
      <c r="H79" s="177"/>
      <c r="I79" s="177"/>
      <c r="J79" s="178"/>
      <c r="L79" s="179"/>
    </row>
    <row r="80" spans="1:12" hidden="1" x14ac:dyDescent="0.25">
      <c r="B80" s="145" t="s">
        <v>120</v>
      </c>
      <c r="C80" s="145"/>
      <c r="D80" s="181">
        <v>0</v>
      </c>
      <c r="E80" s="181"/>
      <c r="F80" s="67">
        <v>0</v>
      </c>
      <c r="G80" s="181"/>
      <c r="H80" s="177" t="str">
        <f>IF(D80=0,"n/a",(+F80-D80)/D80)</f>
        <v>n/a</v>
      </c>
      <c r="I80" s="177"/>
      <c r="J80" s="178">
        <f>+F80/F$165</f>
        <v>0</v>
      </c>
      <c r="L80" s="179" t="e">
        <f>(+F80-#REF!)/#REF!</f>
        <v>#REF!</v>
      </c>
    </row>
    <row r="81" spans="1:12" hidden="1" x14ac:dyDescent="0.25">
      <c r="B81" s="169" t="s">
        <v>130</v>
      </c>
      <c r="C81" s="145"/>
      <c r="D81" s="183">
        <f>SUM(D80:D80)</f>
        <v>0</v>
      </c>
      <c r="E81" s="181"/>
      <c r="F81" s="69">
        <f>SUM(F80:F80)</f>
        <v>0</v>
      </c>
      <c r="G81" s="181"/>
      <c r="H81" s="184" t="str">
        <f>IF(D81=0,"n/a",(+F81-D81)/D81)</f>
        <v>n/a</v>
      </c>
      <c r="I81" s="177"/>
      <c r="J81" s="185">
        <f>+F81/F$165</f>
        <v>0</v>
      </c>
      <c r="L81" s="179" t="e">
        <f>(+F81-#REF!)/#REF!</f>
        <v>#REF!</v>
      </c>
    </row>
    <row r="82" spans="1:12" hidden="1" x14ac:dyDescent="0.25">
      <c r="B82" s="169"/>
      <c r="C82" s="145"/>
      <c r="D82" s="181"/>
      <c r="E82" s="181"/>
      <c r="F82" s="70"/>
      <c r="G82" s="181"/>
      <c r="H82" s="177"/>
      <c r="I82" s="177"/>
      <c r="J82" s="178"/>
      <c r="L82" s="179"/>
    </row>
    <row r="83" spans="1:12" x14ac:dyDescent="0.25">
      <c r="B83" s="169" t="s">
        <v>129</v>
      </c>
      <c r="C83" s="145"/>
      <c r="D83" s="186"/>
      <c r="E83" s="186"/>
      <c r="F83" s="66"/>
      <c r="G83" s="186"/>
      <c r="H83" s="177"/>
      <c r="I83" s="177"/>
      <c r="J83" s="178"/>
      <c r="L83" s="179"/>
    </row>
    <row r="84" spans="1:12" x14ac:dyDescent="0.25">
      <c r="A84" s="86">
        <v>47</v>
      </c>
      <c r="B84" s="145" t="s">
        <v>104</v>
      </c>
      <c r="C84" s="145"/>
      <c r="D84" s="67">
        <v>45159</v>
      </c>
      <c r="E84" s="181"/>
      <c r="F84" s="67">
        <v>45159</v>
      </c>
      <c r="G84" s="181"/>
      <c r="H84" s="177">
        <f>(+F84-D84)/D84</f>
        <v>0</v>
      </c>
      <c r="I84" s="177"/>
      <c r="J84" s="178">
        <f>+F84/F$165</f>
        <v>7.6929971459907345E-5</v>
      </c>
      <c r="L84" s="179" t="e">
        <f>(+F84-#REF!)/#REF!</f>
        <v>#REF!</v>
      </c>
    </row>
    <row r="85" spans="1:12" x14ac:dyDescent="0.25">
      <c r="A85" s="86">
        <v>48</v>
      </c>
      <c r="B85" s="169" t="s">
        <v>130</v>
      </c>
      <c r="C85" s="145"/>
      <c r="D85" s="183">
        <f>SUM(D84)</f>
        <v>45159</v>
      </c>
      <c r="E85" s="181"/>
      <c r="F85" s="69">
        <f>SUM(F84)</f>
        <v>45159</v>
      </c>
      <c r="G85" s="181"/>
      <c r="H85" s="184">
        <f>(+F85-D85)/D85</f>
        <v>0</v>
      </c>
      <c r="I85" s="177"/>
      <c r="J85" s="185">
        <f>+F85/F$165</f>
        <v>7.6929971459907345E-5</v>
      </c>
      <c r="L85" s="179" t="e">
        <f>(+F85-#REF!)/#REF!</f>
        <v>#REF!</v>
      </c>
    </row>
    <row r="86" spans="1:12" x14ac:dyDescent="0.25">
      <c r="B86" s="169"/>
      <c r="C86" s="145"/>
      <c r="D86" s="181"/>
      <c r="E86" s="181"/>
      <c r="F86" s="70"/>
      <c r="G86" s="181"/>
      <c r="H86" s="177"/>
      <c r="I86" s="177"/>
      <c r="J86" s="178"/>
      <c r="L86" s="179"/>
    </row>
    <row r="87" spans="1:12" x14ac:dyDescent="0.25">
      <c r="B87" s="169" t="s">
        <v>131</v>
      </c>
      <c r="C87" s="145"/>
      <c r="D87" s="186"/>
      <c r="E87" s="186"/>
      <c r="F87" s="66"/>
      <c r="G87" s="186"/>
      <c r="H87" s="177"/>
      <c r="I87" s="177"/>
      <c r="J87" s="178"/>
      <c r="L87" s="179"/>
    </row>
    <row r="88" spans="1:12" x14ac:dyDescent="0.25">
      <c r="A88" s="86">
        <v>49</v>
      </c>
      <c r="B88" s="145" t="s">
        <v>104</v>
      </c>
      <c r="C88" s="145"/>
      <c r="D88" s="67">
        <v>7268638.9999999963</v>
      </c>
      <c r="E88" s="181"/>
      <c r="F88" s="67">
        <v>7212488.9999999963</v>
      </c>
      <c r="G88" s="181"/>
      <c r="H88" s="177">
        <f t="shared" ref="H88:H93" si="3">(+F88-D88)/D88</f>
        <v>-7.7249674939146142E-3</v>
      </c>
      <c r="I88" s="177"/>
      <c r="J88" s="178">
        <f t="shared" ref="J88:J93" si="4">+F88/F$165</f>
        <v>1.2286732941936168E-2</v>
      </c>
      <c r="L88" s="179" t="e">
        <f>(+F88-#REF!)/#REF!</f>
        <v>#REF!</v>
      </c>
    </row>
    <row r="89" spans="1:12" x14ac:dyDescent="0.25">
      <c r="A89" s="86">
        <v>50</v>
      </c>
      <c r="B89" s="145" t="s">
        <v>105</v>
      </c>
      <c r="C89" s="145"/>
      <c r="D89" s="67">
        <v>697098</v>
      </c>
      <c r="E89" s="181"/>
      <c r="F89" s="67">
        <v>1184244</v>
      </c>
      <c r="G89" s="181"/>
      <c r="H89" s="177">
        <f t="shared" si="3"/>
        <v>0.69881996505512856</v>
      </c>
      <c r="I89" s="177"/>
      <c r="J89" s="178">
        <f t="shared" si="4"/>
        <v>2.0174020045077728E-3</v>
      </c>
      <c r="L89" s="179" t="e">
        <f>(+F89-#REF!)/#REF!</f>
        <v>#REF!</v>
      </c>
    </row>
    <row r="90" spans="1:12" x14ac:dyDescent="0.25">
      <c r="A90" s="86">
        <v>51</v>
      </c>
      <c r="B90" s="145" t="s">
        <v>120</v>
      </c>
      <c r="C90" s="145"/>
      <c r="D90" s="67">
        <v>2599734</v>
      </c>
      <c r="E90" s="181"/>
      <c r="F90" s="67">
        <v>2127160</v>
      </c>
      <c r="G90" s="181"/>
      <c r="H90" s="177">
        <f t="shared" si="3"/>
        <v>-0.18177782803933018</v>
      </c>
      <c r="I90" s="177"/>
      <c r="J90" s="178">
        <f t="shared" si="4"/>
        <v>3.6236931307304524E-3</v>
      </c>
      <c r="L90" s="179" t="e">
        <f>(+F90-#REF!)/#REF!</f>
        <v>#REF!</v>
      </c>
    </row>
    <row r="91" spans="1:12" x14ac:dyDescent="0.25">
      <c r="A91" s="86">
        <v>52</v>
      </c>
      <c r="B91" s="145" t="s">
        <v>107</v>
      </c>
      <c r="C91" s="145"/>
      <c r="D91" s="67">
        <v>2034987</v>
      </c>
      <c r="E91" s="181"/>
      <c r="F91" s="67">
        <v>2441674</v>
      </c>
      <c r="G91" s="181"/>
      <c r="H91" s="177">
        <f t="shared" si="3"/>
        <v>0.19984746831306538</v>
      </c>
      <c r="I91" s="177"/>
      <c r="J91" s="178">
        <f t="shared" si="4"/>
        <v>4.1594789772669413E-3</v>
      </c>
      <c r="L91" s="179" t="e">
        <f>(+F91-#REF!)/#REF!</f>
        <v>#REF!</v>
      </c>
    </row>
    <row r="92" spans="1:12" x14ac:dyDescent="0.25">
      <c r="A92" s="86">
        <v>53</v>
      </c>
      <c r="B92" s="145" t="s">
        <v>108</v>
      </c>
      <c r="C92" s="145"/>
      <c r="D92" s="67">
        <v>16500</v>
      </c>
      <c r="E92" s="181"/>
      <c r="F92" s="67">
        <v>16500</v>
      </c>
      <c r="G92" s="181"/>
      <c r="H92" s="177">
        <f t="shared" si="3"/>
        <v>0</v>
      </c>
      <c r="I92" s="177"/>
      <c r="J92" s="178">
        <f t="shared" si="4"/>
        <v>2.8108340067062406E-5</v>
      </c>
      <c r="L92" s="179" t="e">
        <f>(+F92-#REF!)/#REF!</f>
        <v>#REF!</v>
      </c>
    </row>
    <row r="93" spans="1:12" x14ac:dyDescent="0.25">
      <c r="A93" s="86">
        <v>54</v>
      </c>
      <c r="B93" s="169" t="s">
        <v>132</v>
      </c>
      <c r="C93" s="145"/>
      <c r="D93" s="183">
        <f>SUM(D88:D92)</f>
        <v>12616957.999999996</v>
      </c>
      <c r="E93" s="181"/>
      <c r="F93" s="69">
        <f>SUM(F88:F92)</f>
        <v>12982066.999999996</v>
      </c>
      <c r="G93" s="181"/>
      <c r="H93" s="184">
        <f t="shared" si="3"/>
        <v>2.8937957945171896E-2</v>
      </c>
      <c r="I93" s="177"/>
      <c r="J93" s="185">
        <f t="shared" si="4"/>
        <v>2.2115415394508398E-2</v>
      </c>
      <c r="L93" s="179" t="e">
        <f>(+F93-#REF!)/#REF!</f>
        <v>#REF!</v>
      </c>
    </row>
    <row r="94" spans="1:12" x14ac:dyDescent="0.25">
      <c r="B94" s="145"/>
      <c r="C94" s="145"/>
      <c r="D94" s="186"/>
      <c r="E94" s="186"/>
      <c r="F94" s="66"/>
      <c r="G94" s="186"/>
      <c r="H94" s="177"/>
      <c r="I94" s="177"/>
      <c r="J94" s="178"/>
      <c r="L94" s="179"/>
    </row>
    <row r="95" spans="1:12" x14ac:dyDescent="0.25">
      <c r="B95" s="169" t="s">
        <v>133</v>
      </c>
      <c r="C95" s="145"/>
      <c r="D95" s="186"/>
      <c r="E95" s="186"/>
      <c r="F95" s="66"/>
      <c r="G95" s="186"/>
      <c r="H95" s="177"/>
      <c r="I95" s="177"/>
      <c r="J95" s="178"/>
      <c r="L95" s="179"/>
    </row>
    <row r="96" spans="1:12" x14ac:dyDescent="0.25">
      <c r="A96" s="86">
        <v>55</v>
      </c>
      <c r="B96" s="145" t="s">
        <v>104</v>
      </c>
      <c r="C96" s="145"/>
      <c r="D96" s="67">
        <v>8830843.0000000019</v>
      </c>
      <c r="E96" s="181"/>
      <c r="F96" s="67">
        <v>8857638.070000004</v>
      </c>
      <c r="G96" s="181"/>
      <c r="H96" s="177">
        <f t="shared" ref="H96:H101" si="5">(+F96-D96)/D96</f>
        <v>3.0342595831453641E-3</v>
      </c>
      <c r="I96" s="177"/>
      <c r="J96" s="178">
        <f t="shared" ref="J96:J101" si="6">+F96/F$165</f>
        <v>1.5089303215910208E-2</v>
      </c>
      <c r="L96" s="179" t="e">
        <f>(+F96-#REF!)/#REF!</f>
        <v>#REF!</v>
      </c>
    </row>
    <row r="97" spans="1:12" x14ac:dyDescent="0.25">
      <c r="A97" s="86">
        <v>56</v>
      </c>
      <c r="B97" s="145" t="s">
        <v>105</v>
      </c>
      <c r="C97" s="145"/>
      <c r="D97" s="67">
        <v>2078137</v>
      </c>
      <c r="E97" s="181"/>
      <c r="F97" s="67">
        <v>2045662</v>
      </c>
      <c r="G97" s="181"/>
      <c r="H97" s="177">
        <f t="shared" si="5"/>
        <v>-1.5626977432190468E-2</v>
      </c>
      <c r="I97" s="177"/>
      <c r="J97" s="178">
        <f t="shared" si="6"/>
        <v>3.4848583732283037E-3</v>
      </c>
      <c r="L97" s="179" t="e">
        <f>(+F97-#REF!)/#REF!</f>
        <v>#REF!</v>
      </c>
    </row>
    <row r="98" spans="1:12" x14ac:dyDescent="0.25">
      <c r="A98" s="86">
        <v>57</v>
      </c>
      <c r="B98" s="145" t="s">
        <v>120</v>
      </c>
      <c r="C98" s="145"/>
      <c r="D98" s="67">
        <v>344934</v>
      </c>
      <c r="E98" s="181"/>
      <c r="F98" s="67">
        <v>349934</v>
      </c>
      <c r="G98" s="181"/>
      <c r="H98" s="177">
        <f t="shared" si="5"/>
        <v>1.4495526680466409E-2</v>
      </c>
      <c r="I98" s="177"/>
      <c r="J98" s="178">
        <f t="shared" si="6"/>
        <v>5.9612508321378274E-4</v>
      </c>
      <c r="L98" s="179" t="e">
        <f>(+F98-#REF!)/#REF!</f>
        <v>#REF!</v>
      </c>
    </row>
    <row r="99" spans="1:12" x14ac:dyDescent="0.25">
      <c r="A99" s="86">
        <v>58</v>
      </c>
      <c r="B99" s="145" t="s">
        <v>107</v>
      </c>
      <c r="C99" s="145"/>
      <c r="D99" s="67">
        <v>974024</v>
      </c>
      <c r="E99" s="181"/>
      <c r="F99" s="67">
        <v>1013049</v>
      </c>
      <c r="G99" s="181"/>
      <c r="H99" s="177">
        <f t="shared" si="5"/>
        <v>4.0065747866582346E-2</v>
      </c>
      <c r="I99" s="177"/>
      <c r="J99" s="178">
        <f t="shared" si="6"/>
        <v>1.725765199793788E-3</v>
      </c>
      <c r="L99" s="179" t="e">
        <f>(+F99-#REF!)/#REF!</f>
        <v>#REF!</v>
      </c>
    </row>
    <row r="100" spans="1:12" x14ac:dyDescent="0.25">
      <c r="A100" s="86">
        <v>59</v>
      </c>
      <c r="B100" s="145" t="s">
        <v>108</v>
      </c>
      <c r="C100" s="145"/>
      <c r="D100" s="67">
        <v>20500</v>
      </c>
      <c r="E100" s="181"/>
      <c r="F100" s="67">
        <v>20500</v>
      </c>
      <c r="G100" s="181"/>
      <c r="H100" s="177">
        <f t="shared" si="5"/>
        <v>0</v>
      </c>
      <c r="I100" s="177"/>
      <c r="J100" s="178">
        <f t="shared" si="6"/>
        <v>3.4922483113622988E-5</v>
      </c>
      <c r="L100" s="179"/>
    </row>
    <row r="101" spans="1:12" x14ac:dyDescent="0.25">
      <c r="A101" s="86">
        <v>60</v>
      </c>
      <c r="B101" s="169" t="s">
        <v>134</v>
      </c>
      <c r="C101" s="145"/>
      <c r="D101" s="183">
        <f>SUM(D96:D100)</f>
        <v>12248438.000000002</v>
      </c>
      <c r="E101" s="181"/>
      <c r="F101" s="69">
        <f>SUM(F96:F100)</f>
        <v>12286783.070000004</v>
      </c>
      <c r="G101" s="181"/>
      <c r="H101" s="184">
        <f t="shared" si="5"/>
        <v>3.1306089805085476E-3</v>
      </c>
      <c r="I101" s="177"/>
      <c r="J101" s="185">
        <f t="shared" si="6"/>
        <v>2.0930974355259705E-2</v>
      </c>
      <c r="L101" s="179" t="e">
        <f>(+F101-#REF!)/#REF!</f>
        <v>#REF!</v>
      </c>
    </row>
    <row r="102" spans="1:12" x14ac:dyDescent="0.25">
      <c r="B102" s="145"/>
      <c r="C102" s="145"/>
      <c r="D102" s="188"/>
      <c r="E102" s="188"/>
      <c r="F102" s="71"/>
      <c r="G102" s="188"/>
      <c r="H102" s="196"/>
      <c r="I102" s="196"/>
      <c r="J102" s="197"/>
      <c r="L102" s="198"/>
    </row>
    <row r="103" spans="1:12" x14ac:dyDescent="0.25">
      <c r="B103" s="169" t="s">
        <v>135</v>
      </c>
      <c r="C103" s="145"/>
      <c r="D103" s="186"/>
      <c r="E103" s="186"/>
      <c r="F103" s="66"/>
      <c r="G103" s="186"/>
      <c r="H103" s="191"/>
      <c r="I103" s="191"/>
      <c r="J103" s="192"/>
      <c r="L103" s="193"/>
    </row>
    <row r="104" spans="1:12" x14ac:dyDescent="0.25">
      <c r="A104" s="86">
        <v>61</v>
      </c>
      <c r="B104" s="145" t="s">
        <v>136</v>
      </c>
      <c r="C104" s="145"/>
      <c r="D104" s="67">
        <v>7824581</v>
      </c>
      <c r="E104" s="175"/>
      <c r="F104" s="67">
        <v>7824681</v>
      </c>
      <c r="G104" s="181"/>
      <c r="H104" s="177">
        <f t="shared" ref="H104:H109" si="7">(+F104-D104)/D104</f>
        <v>1.2780237050392858E-5</v>
      </c>
      <c r="I104" s="177"/>
      <c r="J104" s="178">
        <f t="shared" ref="J104:J109" si="8">+F104/F$165</f>
        <v>1.3329623906926177E-2</v>
      </c>
      <c r="L104" s="179" t="e">
        <f>(+F104-#REF!)/#REF!</f>
        <v>#REF!</v>
      </c>
    </row>
    <row r="105" spans="1:12" x14ac:dyDescent="0.25">
      <c r="A105" s="86">
        <v>62</v>
      </c>
      <c r="B105" s="145" t="s">
        <v>105</v>
      </c>
      <c r="C105" s="145"/>
      <c r="D105" s="67">
        <v>30990847</v>
      </c>
      <c r="E105" s="181"/>
      <c r="F105" s="67">
        <v>30965931</v>
      </c>
      <c r="G105" s="181"/>
      <c r="H105" s="177">
        <f t="shared" si="7"/>
        <v>-8.0397931686087827E-4</v>
      </c>
      <c r="I105" s="177"/>
      <c r="J105" s="178">
        <f t="shared" si="8"/>
        <v>5.27515708509812E-2</v>
      </c>
      <c r="L105" s="179" t="e">
        <f>(+F105-#REF!)/#REF!</f>
        <v>#REF!</v>
      </c>
    </row>
    <row r="106" spans="1:12" x14ac:dyDescent="0.25">
      <c r="A106" s="86">
        <v>63</v>
      </c>
      <c r="B106" s="145" t="s">
        <v>120</v>
      </c>
      <c r="C106" s="145"/>
      <c r="D106" s="67">
        <v>2423414</v>
      </c>
      <c r="E106" s="181"/>
      <c r="F106" s="67">
        <v>2397614</v>
      </c>
      <c r="G106" s="181"/>
      <c r="H106" s="177">
        <f t="shared" si="7"/>
        <v>-1.0646138051525658E-2</v>
      </c>
      <c r="I106" s="177"/>
      <c r="J106" s="178">
        <f t="shared" si="8"/>
        <v>4.0844211916090762E-3</v>
      </c>
      <c r="L106" s="179" t="e">
        <f>(+F106-#REF!)/#REF!</f>
        <v>#REF!</v>
      </c>
    </row>
    <row r="107" spans="1:12" x14ac:dyDescent="0.25">
      <c r="A107" s="86">
        <v>64</v>
      </c>
      <c r="B107" s="145" t="s">
        <v>107</v>
      </c>
      <c r="C107" s="145"/>
      <c r="D107" s="67">
        <v>3484158</v>
      </c>
      <c r="E107" s="181"/>
      <c r="F107" s="67">
        <v>5084238</v>
      </c>
      <c r="G107" s="181"/>
      <c r="H107" s="177">
        <f t="shared" si="7"/>
        <v>0.4592443855875652</v>
      </c>
      <c r="I107" s="177"/>
      <c r="J107" s="178">
        <f t="shared" si="8"/>
        <v>8.661181253689771E-3</v>
      </c>
      <c r="L107" s="179" t="e">
        <f>(+F107-#REF!)/#REF!</f>
        <v>#REF!</v>
      </c>
    </row>
    <row r="108" spans="1:12" x14ac:dyDescent="0.25">
      <c r="A108" s="86">
        <v>65</v>
      </c>
      <c r="B108" s="145" t="s">
        <v>108</v>
      </c>
      <c r="C108" s="145"/>
      <c r="D108" s="67">
        <v>210000</v>
      </c>
      <c r="E108" s="181"/>
      <c r="F108" s="67">
        <v>528939</v>
      </c>
      <c r="G108" s="181"/>
      <c r="H108" s="177">
        <f t="shared" si="7"/>
        <v>1.5187571428571429</v>
      </c>
      <c r="I108" s="177"/>
      <c r="J108" s="178">
        <f t="shared" si="8"/>
        <v>9.0106650222617705E-4</v>
      </c>
      <c r="L108" s="179" t="e">
        <f>(+F108-#REF!)/#REF!</f>
        <v>#REF!</v>
      </c>
    </row>
    <row r="109" spans="1:12" x14ac:dyDescent="0.25">
      <c r="A109" s="86">
        <v>66</v>
      </c>
      <c r="B109" s="169" t="s">
        <v>137</v>
      </c>
      <c r="C109" s="145"/>
      <c r="D109" s="183">
        <f>SUM(D104:D108)</f>
        <v>44933000</v>
      </c>
      <c r="E109" s="181"/>
      <c r="F109" s="69">
        <f>SUM(F104:F108)</f>
        <v>46801403</v>
      </c>
      <c r="G109" s="181"/>
      <c r="H109" s="184">
        <f t="shared" si="7"/>
        <v>4.1581977611109877E-2</v>
      </c>
      <c r="I109" s="177"/>
      <c r="J109" s="185">
        <f t="shared" si="8"/>
        <v>7.9727863705432403E-2</v>
      </c>
      <c r="L109" s="179" t="e">
        <f>(+F109-#REF!)/#REF!</f>
        <v>#REF!</v>
      </c>
    </row>
    <row r="110" spans="1:12" x14ac:dyDescent="0.25">
      <c r="B110" s="145"/>
      <c r="C110" s="145"/>
      <c r="D110" s="170"/>
      <c r="E110" s="170"/>
      <c r="F110" s="66"/>
      <c r="G110" s="170"/>
      <c r="H110" s="177"/>
      <c r="I110" s="177"/>
      <c r="J110" s="178"/>
      <c r="L110" s="179"/>
    </row>
    <row r="111" spans="1:12" hidden="1" x14ac:dyDescent="0.25">
      <c r="B111" s="236" t="s">
        <v>0</v>
      </c>
      <c r="C111" s="236"/>
      <c r="D111" s="236"/>
      <c r="E111" s="236"/>
      <c r="F111" s="236"/>
      <c r="G111" s="236"/>
      <c r="H111" s="236"/>
      <c r="I111" s="236"/>
      <c r="J111" s="236"/>
    </row>
    <row r="112" spans="1:12" hidden="1" x14ac:dyDescent="0.25">
      <c r="B112" s="236" t="str">
        <f>+B2</f>
        <v>General Fund</v>
      </c>
      <c r="C112" s="236"/>
      <c r="D112" s="236"/>
      <c r="E112" s="236"/>
      <c r="F112" s="236"/>
      <c r="G112" s="236"/>
      <c r="H112" s="236"/>
      <c r="I112" s="236"/>
      <c r="J112" s="236"/>
    </row>
    <row r="113" spans="1:12" hidden="1" x14ac:dyDescent="0.25">
      <c r="B113" s="235" t="s">
        <v>98</v>
      </c>
      <c r="C113" s="235"/>
      <c r="D113" s="235"/>
      <c r="E113" s="235"/>
      <c r="F113" s="235"/>
      <c r="G113" s="235"/>
      <c r="H113" s="235"/>
      <c r="I113" s="235"/>
      <c r="J113" s="235"/>
    </row>
    <row r="114" spans="1:12" hidden="1" x14ac:dyDescent="0.25">
      <c r="B114" s="235"/>
      <c r="C114" s="235"/>
      <c r="D114" s="235"/>
      <c r="E114" s="235"/>
      <c r="F114" s="235"/>
      <c r="G114" s="235"/>
      <c r="H114" s="235"/>
      <c r="I114" s="235"/>
      <c r="J114" s="235"/>
    </row>
    <row r="115" spans="1:12" hidden="1" x14ac:dyDescent="0.25">
      <c r="B115" s="145"/>
      <c r="C115" s="145"/>
      <c r="D115" s="137" t="str">
        <f>+D5</f>
        <v>General Fund</v>
      </c>
      <c r="E115" s="137"/>
      <c r="F115" s="64" t="str">
        <f>+F5</f>
        <v>General Fund</v>
      </c>
      <c r="G115" s="137"/>
      <c r="H115" s="140" t="s">
        <v>99</v>
      </c>
      <c r="I115" s="140"/>
      <c r="J115" s="141"/>
      <c r="L115" s="167" t="s">
        <v>99</v>
      </c>
    </row>
    <row r="116" spans="1:12" hidden="1" x14ac:dyDescent="0.25">
      <c r="B116" s="145"/>
      <c r="C116" s="145"/>
      <c r="D116" s="137" t="str">
        <f>+D6</f>
        <v>Adopted Budget</v>
      </c>
      <c r="E116" s="138"/>
      <c r="F116" s="64" t="str">
        <f>+F6</f>
        <v>Adopted Budget</v>
      </c>
      <c r="G116" s="138"/>
      <c r="H116" s="140" t="s">
        <v>100</v>
      </c>
      <c r="I116" s="140"/>
      <c r="J116" s="143" t="s">
        <v>99</v>
      </c>
      <c r="L116" s="167" t="s">
        <v>100</v>
      </c>
    </row>
    <row r="117" spans="1:12" hidden="1" x14ac:dyDescent="0.25">
      <c r="A117" s="86" t="s">
        <v>9</v>
      </c>
      <c r="B117" s="145"/>
      <c r="C117" s="145"/>
      <c r="D117" s="195" t="str">
        <f>+D7</f>
        <v>FY 2021-22</v>
      </c>
      <c r="E117" s="138"/>
      <c r="F117" s="65" t="str">
        <f>+F7</f>
        <v>FY 2022-23</v>
      </c>
      <c r="G117" s="138"/>
      <c r="H117" s="146" t="s">
        <v>101</v>
      </c>
      <c r="I117" s="140"/>
      <c r="J117" s="147" t="s">
        <v>102</v>
      </c>
      <c r="L117" s="168" t="s">
        <v>101</v>
      </c>
    </row>
    <row r="118" spans="1:12" x14ac:dyDescent="0.25">
      <c r="B118" s="169" t="s">
        <v>138</v>
      </c>
      <c r="C118" s="145"/>
      <c r="D118" s="170"/>
      <c r="E118" s="170"/>
      <c r="F118" s="66"/>
      <c r="G118" s="170"/>
      <c r="H118" s="177"/>
      <c r="I118" s="177"/>
      <c r="J118" s="178"/>
      <c r="L118" s="179"/>
    </row>
    <row r="119" spans="1:12" x14ac:dyDescent="0.25">
      <c r="A119" s="86">
        <v>67</v>
      </c>
      <c r="B119" s="145" t="s">
        <v>136</v>
      </c>
      <c r="C119" s="145"/>
      <c r="D119" s="67">
        <v>1204517.9999999998</v>
      </c>
      <c r="E119" s="181"/>
      <c r="F119" s="67">
        <v>1214567.9999999998</v>
      </c>
      <c r="G119" s="181"/>
      <c r="H119" s="177">
        <f>(+F119-D119)/D119</f>
        <v>8.3435863972144888E-3</v>
      </c>
      <c r="I119" s="177"/>
      <c r="J119" s="178">
        <f t="shared" ref="J119:J124" si="9">+F119/F$165</f>
        <v>2.0690600229437482E-3</v>
      </c>
      <c r="L119" s="179" t="e">
        <f>(+F119-#REF!)/#REF!</f>
        <v>#REF!</v>
      </c>
    </row>
    <row r="120" spans="1:12" x14ac:dyDescent="0.25">
      <c r="A120" s="86">
        <v>68</v>
      </c>
      <c r="B120" s="145" t="s">
        <v>105</v>
      </c>
      <c r="C120" s="145"/>
      <c r="D120" s="67">
        <v>2234350</v>
      </c>
      <c r="E120" s="181"/>
      <c r="F120" s="67">
        <v>2272850</v>
      </c>
      <c r="G120" s="181"/>
      <c r="H120" s="177">
        <f>(+F120-D120)/D120</f>
        <v>1.7230962024749927E-2</v>
      </c>
      <c r="I120" s="177"/>
      <c r="J120" s="178">
        <f t="shared" si="9"/>
        <v>3.8718812558438055E-3</v>
      </c>
      <c r="L120" s="179" t="e">
        <f>(+F120-#REF!)/#REF!</f>
        <v>#REF!</v>
      </c>
    </row>
    <row r="121" spans="1:12" x14ac:dyDescent="0.25">
      <c r="A121" s="86">
        <v>69</v>
      </c>
      <c r="B121" s="145" t="s">
        <v>120</v>
      </c>
      <c r="C121" s="145"/>
      <c r="D121" s="67">
        <v>60425</v>
      </c>
      <c r="E121" s="181"/>
      <c r="F121" s="67">
        <v>3062675</v>
      </c>
      <c r="G121" s="181"/>
      <c r="H121" s="177">
        <f>(+F121-D121)/D121</f>
        <v>49.685560612329333</v>
      </c>
      <c r="I121" s="177"/>
      <c r="J121" s="178">
        <f t="shared" si="9"/>
        <v>5.217376388781233E-3</v>
      </c>
      <c r="L121" s="179" t="e">
        <f>(+F121-#REF!)/#REF!</f>
        <v>#REF!</v>
      </c>
    </row>
    <row r="122" spans="1:12" x14ac:dyDescent="0.25">
      <c r="A122" s="86">
        <v>70</v>
      </c>
      <c r="B122" s="145" t="s">
        <v>107</v>
      </c>
      <c r="C122" s="145"/>
      <c r="D122" s="67">
        <v>13200</v>
      </c>
      <c r="E122" s="181"/>
      <c r="F122" s="67">
        <v>13200</v>
      </c>
      <c r="G122" s="181"/>
      <c r="H122" s="177">
        <f>(+F122-D122)/D122</f>
        <v>0</v>
      </c>
      <c r="I122" s="177"/>
      <c r="J122" s="178">
        <f t="shared" si="9"/>
        <v>2.2486672053649925E-5</v>
      </c>
      <c r="L122" s="179"/>
    </row>
    <row r="123" spans="1:12" x14ac:dyDescent="0.25">
      <c r="A123" s="86">
        <v>71</v>
      </c>
      <c r="B123" s="145" t="s">
        <v>108</v>
      </c>
      <c r="C123" s="145"/>
      <c r="D123" s="199">
        <v>0</v>
      </c>
      <c r="E123" s="199"/>
      <c r="F123" s="67">
        <v>0</v>
      </c>
      <c r="G123" s="181"/>
      <c r="H123" s="177" t="s">
        <v>109</v>
      </c>
      <c r="I123" s="177"/>
      <c r="J123" s="178">
        <f t="shared" si="9"/>
        <v>0</v>
      </c>
      <c r="L123" s="179"/>
    </row>
    <row r="124" spans="1:12" x14ac:dyDescent="0.25">
      <c r="A124" s="86">
        <v>72</v>
      </c>
      <c r="B124" s="169" t="s">
        <v>139</v>
      </c>
      <c r="C124" s="145"/>
      <c r="D124" s="183">
        <f>SUM(D119:D123)</f>
        <v>3512493</v>
      </c>
      <c r="E124" s="181"/>
      <c r="F124" s="69">
        <f>SUM(F119:F123)</f>
        <v>6563293</v>
      </c>
      <c r="G124" s="181"/>
      <c r="H124" s="184">
        <f>(+F124-D124)/D124</f>
        <v>0.86855689107423129</v>
      </c>
      <c r="I124" s="177"/>
      <c r="J124" s="185">
        <f t="shared" si="9"/>
        <v>1.1180804339622437E-2</v>
      </c>
      <c r="L124" s="179" t="e">
        <f>(+F124-#REF!)/#REF!</f>
        <v>#REF!</v>
      </c>
    </row>
    <row r="125" spans="1:12" x14ac:dyDescent="0.25">
      <c r="B125" s="145"/>
      <c r="C125" s="145"/>
      <c r="D125" s="186"/>
      <c r="E125" s="186"/>
      <c r="F125" s="66"/>
      <c r="G125" s="186"/>
      <c r="H125" s="177"/>
      <c r="I125" s="177"/>
      <c r="J125" s="178"/>
      <c r="L125" s="179"/>
    </row>
    <row r="126" spans="1:12" x14ac:dyDescent="0.25">
      <c r="B126" s="169" t="s">
        <v>140</v>
      </c>
      <c r="C126" s="145"/>
      <c r="D126" s="186"/>
      <c r="E126" s="186"/>
      <c r="F126" s="66"/>
      <c r="G126" s="186"/>
      <c r="H126" s="177"/>
      <c r="I126" s="177"/>
      <c r="J126" s="178"/>
      <c r="L126" s="179"/>
    </row>
    <row r="127" spans="1:12" x14ac:dyDescent="0.25">
      <c r="A127" s="86">
        <v>73</v>
      </c>
      <c r="B127" s="145" t="s">
        <v>136</v>
      </c>
      <c r="C127" s="145"/>
      <c r="D127" s="67">
        <v>7967247.0000000019</v>
      </c>
      <c r="E127" s="181"/>
      <c r="F127" s="67">
        <v>7967247.0000000019</v>
      </c>
      <c r="G127" s="181"/>
      <c r="H127" s="177">
        <f>(+F127-D127)/D127</f>
        <v>0</v>
      </c>
      <c r="I127" s="177"/>
      <c r="J127" s="178">
        <f>+F127/F$165</f>
        <v>1.3572490186320169E-2</v>
      </c>
      <c r="L127" s="179" t="e">
        <f>(+F127-#REF!)/#REF!</f>
        <v>#REF!</v>
      </c>
    </row>
    <row r="128" spans="1:12" x14ac:dyDescent="0.25">
      <c r="A128" s="86">
        <v>74</v>
      </c>
      <c r="B128" s="145" t="s">
        <v>105</v>
      </c>
      <c r="C128" s="145"/>
      <c r="D128" s="67">
        <v>4492936</v>
      </c>
      <c r="E128" s="181"/>
      <c r="F128" s="67">
        <v>4566776</v>
      </c>
      <c r="G128" s="181"/>
      <c r="H128" s="177">
        <f>(+F128-D128)/D128</f>
        <v>1.6434687696419446E-2</v>
      </c>
      <c r="I128" s="177"/>
      <c r="J128" s="178">
        <f>+F128/F$165</f>
        <v>7.7796662313999385E-3</v>
      </c>
      <c r="L128" s="179" t="e">
        <f>(+F128-#REF!)/#REF!</f>
        <v>#REF!</v>
      </c>
    </row>
    <row r="129" spans="1:12" x14ac:dyDescent="0.25">
      <c r="A129" s="86">
        <v>75</v>
      </c>
      <c r="B129" s="145" t="s">
        <v>120</v>
      </c>
      <c r="C129" s="145"/>
      <c r="D129" s="67">
        <v>265050</v>
      </c>
      <c r="E129" s="181"/>
      <c r="F129" s="67">
        <v>1543924</v>
      </c>
      <c r="G129" s="181"/>
      <c r="H129" s="177">
        <f>(+F129-D129)/D129</f>
        <v>4.8250292397660814</v>
      </c>
      <c r="I129" s="177"/>
      <c r="J129" s="178">
        <f>+F129/F$165</f>
        <v>2.6301297472545006E-3</v>
      </c>
      <c r="L129" s="179" t="e">
        <f>(+F129-#REF!)/#REF!</f>
        <v>#REF!</v>
      </c>
    </row>
    <row r="130" spans="1:12" x14ac:dyDescent="0.25">
      <c r="A130" s="86">
        <v>76</v>
      </c>
      <c r="B130" s="145" t="s">
        <v>107</v>
      </c>
      <c r="C130" s="145"/>
      <c r="D130" s="67">
        <v>110198</v>
      </c>
      <c r="E130" s="181"/>
      <c r="F130" s="67">
        <v>110548</v>
      </c>
      <c r="G130" s="181"/>
      <c r="H130" s="177">
        <f>(+F130-D130)/D130</f>
        <v>3.1761011996587962E-3</v>
      </c>
      <c r="I130" s="177"/>
      <c r="J130" s="178">
        <f>+F130/F$165</f>
        <v>1.8832247137779483E-4</v>
      </c>
      <c r="L130" s="179" t="e">
        <f>(+F130-#REF!)/#REF!</f>
        <v>#REF!</v>
      </c>
    </row>
    <row r="131" spans="1:12" x14ac:dyDescent="0.25">
      <c r="A131" s="86">
        <v>77</v>
      </c>
      <c r="B131" s="169" t="s">
        <v>141</v>
      </c>
      <c r="C131" s="145"/>
      <c r="D131" s="183">
        <f>SUM(D127:D130)</f>
        <v>12835431.000000002</v>
      </c>
      <c r="E131" s="181"/>
      <c r="F131" s="69">
        <f>SUM(F127:F130)</f>
        <v>14188495.000000002</v>
      </c>
      <c r="G131" s="181"/>
      <c r="H131" s="184">
        <f>(+F131-D131)/D131</f>
        <v>0.10541632766363668</v>
      </c>
      <c r="I131" s="177"/>
      <c r="J131" s="185">
        <f>+F131/F$165</f>
        <v>2.4170608636352404E-2</v>
      </c>
      <c r="L131" s="179" t="e">
        <f>(+F131-#REF!)/#REF!</f>
        <v>#REF!</v>
      </c>
    </row>
    <row r="132" spans="1:12" x14ac:dyDescent="0.25">
      <c r="B132" s="145"/>
      <c r="C132" s="145"/>
      <c r="D132" s="186"/>
      <c r="E132" s="186"/>
      <c r="F132" s="66"/>
      <c r="G132" s="186"/>
      <c r="H132" s="177"/>
      <c r="I132" s="177"/>
      <c r="J132" s="178"/>
      <c r="L132" s="179"/>
    </row>
    <row r="133" spans="1:12" x14ac:dyDescent="0.25">
      <c r="B133" s="169" t="s">
        <v>142</v>
      </c>
      <c r="C133" s="145"/>
      <c r="D133" s="186"/>
      <c r="E133" s="186"/>
      <c r="F133" s="66"/>
      <c r="G133" s="186"/>
      <c r="H133" s="177"/>
      <c r="I133" s="177"/>
      <c r="J133" s="178"/>
      <c r="L133" s="179"/>
    </row>
    <row r="134" spans="1:12" x14ac:dyDescent="0.25">
      <c r="A134" s="86">
        <v>78</v>
      </c>
      <c r="B134" s="145" t="s">
        <v>136</v>
      </c>
      <c r="C134" s="145"/>
      <c r="D134" s="67">
        <v>5239097.0000000009</v>
      </c>
      <c r="E134" s="181"/>
      <c r="F134" s="67">
        <v>5239097.0000000009</v>
      </c>
      <c r="G134" s="181"/>
      <c r="H134" s="177">
        <f>(+F134-D134)/D134</f>
        <v>0</v>
      </c>
      <c r="I134" s="177"/>
      <c r="J134" s="178">
        <f>+F134/F$165</f>
        <v>8.9249890982016043E-3</v>
      </c>
      <c r="L134" s="179" t="e">
        <f>(+F134-#REF!)/#REF!</f>
        <v>#REF!</v>
      </c>
    </row>
    <row r="135" spans="1:12" x14ac:dyDescent="0.25">
      <c r="A135" s="86">
        <v>79</v>
      </c>
      <c r="B135" s="145" t="s">
        <v>105</v>
      </c>
      <c r="C135" s="145"/>
      <c r="D135" s="67">
        <v>689869</v>
      </c>
      <c r="E135" s="181"/>
      <c r="F135" s="67">
        <v>689869</v>
      </c>
      <c r="G135" s="181"/>
      <c r="H135" s="177">
        <f>(+F135-D135)/D135</f>
        <v>0</v>
      </c>
      <c r="I135" s="177"/>
      <c r="J135" s="178">
        <f>+F135/F$165</f>
        <v>1.1752165123469257E-3</v>
      </c>
      <c r="L135" s="179" t="e">
        <f>(+F135-#REF!)/#REF!</f>
        <v>#REF!</v>
      </c>
    </row>
    <row r="136" spans="1:12" x14ac:dyDescent="0.25">
      <c r="A136" s="86">
        <v>80</v>
      </c>
      <c r="B136" s="145" t="s">
        <v>120</v>
      </c>
      <c r="C136" s="145"/>
      <c r="D136" s="67">
        <v>134150</v>
      </c>
      <c r="E136" s="181"/>
      <c r="F136" s="67">
        <v>134150</v>
      </c>
      <c r="G136" s="181"/>
      <c r="H136" s="177">
        <f>(+F136-D136)/D136</f>
        <v>0</v>
      </c>
      <c r="I136" s="177"/>
      <c r="J136" s="178">
        <f>+F136/F$165</f>
        <v>2.2852932242402557E-4</v>
      </c>
      <c r="L136" s="179" t="e">
        <f>(+F136-#REF!)/#REF!</f>
        <v>#REF!</v>
      </c>
    </row>
    <row r="137" spans="1:12" x14ac:dyDescent="0.25">
      <c r="A137" s="86">
        <v>81</v>
      </c>
      <c r="B137" s="145" t="s">
        <v>107</v>
      </c>
      <c r="C137" s="145"/>
      <c r="D137" s="67">
        <v>640800</v>
      </c>
      <c r="E137" s="181"/>
      <c r="F137" s="67">
        <v>640600</v>
      </c>
      <c r="G137" s="181"/>
      <c r="H137" s="177">
        <f>(+F137-D137)/D137</f>
        <v>-3.1210986267166043E-4</v>
      </c>
      <c r="I137" s="177"/>
      <c r="J137" s="178">
        <f>+F137/F$165</f>
        <v>1.0912850089066775E-3</v>
      </c>
      <c r="L137" s="179" t="e">
        <f>(+F137-#REF!)/#REF!</f>
        <v>#REF!</v>
      </c>
    </row>
    <row r="138" spans="1:12" x14ac:dyDescent="0.25">
      <c r="A138" s="86">
        <v>82</v>
      </c>
      <c r="B138" s="169" t="s">
        <v>143</v>
      </c>
      <c r="C138" s="145"/>
      <c r="D138" s="183">
        <f>SUM(D134:D137)</f>
        <v>6703916.0000000009</v>
      </c>
      <c r="E138" s="181"/>
      <c r="F138" s="69">
        <f>SUM(F134:F137)</f>
        <v>6703716.0000000009</v>
      </c>
      <c r="G138" s="181"/>
      <c r="H138" s="184">
        <f>(+F138-D138)/D138</f>
        <v>-2.9833309367241471E-5</v>
      </c>
      <c r="I138" s="177"/>
      <c r="J138" s="185">
        <f>+F138/F$165</f>
        <v>1.1420019941879233E-2</v>
      </c>
      <c r="L138" s="179" t="e">
        <f>(+F138-#REF!)/#REF!</f>
        <v>#REF!</v>
      </c>
    </row>
    <row r="139" spans="1:12" x14ac:dyDescent="0.25">
      <c r="B139" s="169"/>
      <c r="C139" s="145"/>
      <c r="D139" s="181"/>
      <c r="E139" s="181"/>
      <c r="F139" s="70"/>
      <c r="G139" s="181"/>
      <c r="H139" s="177"/>
      <c r="I139" s="177"/>
      <c r="J139" s="178"/>
      <c r="L139" s="179"/>
    </row>
    <row r="140" spans="1:12" hidden="1" x14ac:dyDescent="0.25">
      <c r="B140" s="169" t="s">
        <v>144</v>
      </c>
      <c r="C140" s="145"/>
      <c r="D140" s="181"/>
      <c r="E140" s="181"/>
      <c r="F140" s="67"/>
      <c r="G140" s="181"/>
      <c r="H140" s="177"/>
      <c r="I140" s="177"/>
      <c r="J140" s="200"/>
      <c r="L140" s="179"/>
    </row>
    <row r="141" spans="1:12" hidden="1" x14ac:dyDescent="0.25">
      <c r="B141" s="145" t="s">
        <v>104</v>
      </c>
      <c r="C141" s="145"/>
      <c r="D141" s="181">
        <v>0</v>
      </c>
      <c r="E141" s="181"/>
      <c r="F141" s="67">
        <v>0</v>
      </c>
      <c r="G141" s="181"/>
      <c r="H141" s="177" t="e">
        <f>(+F141-D141)/D141</f>
        <v>#DIV/0!</v>
      </c>
      <c r="I141" s="177"/>
      <c r="J141" s="178">
        <f>+F141/F$165</f>
        <v>0</v>
      </c>
      <c r="L141" s="179" t="e">
        <f>(+F141-#REF!)/#REF!</f>
        <v>#REF!</v>
      </c>
    </row>
    <row r="142" spans="1:12" hidden="1" x14ac:dyDescent="0.25">
      <c r="B142" s="145" t="s">
        <v>145</v>
      </c>
      <c r="C142" s="145"/>
      <c r="D142" s="199">
        <v>0</v>
      </c>
      <c r="E142" s="181"/>
      <c r="F142" s="67">
        <v>0</v>
      </c>
      <c r="G142" s="181"/>
      <c r="H142" s="177">
        <v>0</v>
      </c>
      <c r="I142" s="177"/>
      <c r="J142" s="178">
        <f>+F142/F$165</f>
        <v>0</v>
      </c>
      <c r="L142" s="179" t="e">
        <f>(+F142-#REF!)/#REF!</f>
        <v>#REF!</v>
      </c>
    </row>
    <row r="143" spans="1:12" hidden="1" x14ac:dyDescent="0.25">
      <c r="B143" s="169" t="s">
        <v>146</v>
      </c>
      <c r="C143" s="145"/>
      <c r="D143" s="201">
        <f>SUM(D141:D142)</f>
        <v>0</v>
      </c>
      <c r="E143" s="181"/>
      <c r="F143" s="69">
        <f>SUM(F141:F142)</f>
        <v>0</v>
      </c>
      <c r="G143" s="181"/>
      <c r="H143" s="184">
        <v>0</v>
      </c>
      <c r="I143" s="177"/>
      <c r="J143" s="185">
        <f>+F143/F$165</f>
        <v>0</v>
      </c>
      <c r="L143" s="179" t="e">
        <f>(+F143-#REF!)/#REF!</f>
        <v>#REF!</v>
      </c>
    </row>
    <row r="144" spans="1:12" hidden="1" x14ac:dyDescent="0.25">
      <c r="B144" s="169"/>
      <c r="C144" s="145"/>
      <c r="D144" s="181"/>
      <c r="E144" s="181"/>
      <c r="F144" s="70"/>
      <c r="G144" s="181"/>
      <c r="H144" s="177"/>
      <c r="I144" s="177"/>
      <c r="J144" s="178"/>
      <c r="L144" s="179"/>
    </row>
    <row r="145" spans="1:12" x14ac:dyDescent="0.25">
      <c r="B145" s="169" t="s">
        <v>204</v>
      </c>
      <c r="C145" s="145"/>
      <c r="D145" s="186"/>
      <c r="E145" s="186"/>
      <c r="F145" s="66"/>
      <c r="G145" s="186"/>
      <c r="H145" s="177"/>
      <c r="I145" s="177"/>
      <c r="J145" s="192"/>
      <c r="L145" s="179"/>
    </row>
    <row r="146" spans="1:12" x14ac:dyDescent="0.25">
      <c r="A146" s="86">
        <v>83</v>
      </c>
      <c r="B146" s="145" t="s">
        <v>108</v>
      </c>
      <c r="C146" s="145"/>
      <c r="D146" s="70">
        <v>0</v>
      </c>
      <c r="E146" s="181"/>
      <c r="F146" s="63">
        <v>269836</v>
      </c>
      <c r="G146" s="181"/>
      <c r="H146" s="177">
        <v>1</v>
      </c>
      <c r="I146" s="177"/>
      <c r="J146" s="178">
        <f>+F146/F$165</f>
        <v>4.5967527577793038E-4</v>
      </c>
      <c r="L146" s="179"/>
    </row>
    <row r="147" spans="1:12" x14ac:dyDescent="0.25">
      <c r="A147" s="86">
        <v>84</v>
      </c>
      <c r="B147" s="169" t="s">
        <v>149</v>
      </c>
      <c r="C147" s="145"/>
      <c r="D147" s="183">
        <f>SUM(D145:D146)</f>
        <v>0</v>
      </c>
      <c r="E147" s="181"/>
      <c r="F147" s="69">
        <f>SUM(F145:F146)</f>
        <v>269836</v>
      </c>
      <c r="G147" s="181"/>
      <c r="H147" s="184">
        <f>SUM(H146)</f>
        <v>1</v>
      </c>
      <c r="I147" s="177"/>
      <c r="J147" s="185">
        <f>+F147/F$165</f>
        <v>4.5967527577793038E-4</v>
      </c>
      <c r="L147" s="179" t="e">
        <f>(+F147-#REF!)/#REF!</f>
        <v>#REF!</v>
      </c>
    </row>
    <row r="148" spans="1:12" x14ac:dyDescent="0.25">
      <c r="B148" s="169"/>
      <c r="C148" s="145"/>
      <c r="D148" s="202"/>
      <c r="E148" s="181"/>
      <c r="F148" s="70"/>
      <c r="G148" s="181"/>
      <c r="H148" s="203"/>
      <c r="I148" s="177"/>
      <c r="J148" s="204"/>
      <c r="L148" s="179"/>
    </row>
    <row r="149" spans="1:12" x14ac:dyDescent="0.25">
      <c r="B149" s="169" t="s">
        <v>147</v>
      </c>
      <c r="C149" s="145"/>
      <c r="D149" s="186"/>
      <c r="E149" s="186"/>
      <c r="F149" s="66"/>
      <c r="G149" s="186"/>
      <c r="H149" s="177"/>
      <c r="I149" s="177"/>
      <c r="J149" s="192"/>
      <c r="L149" s="179"/>
    </row>
    <row r="150" spans="1:12" x14ac:dyDescent="0.25">
      <c r="A150" s="86">
        <v>85</v>
      </c>
      <c r="B150" s="145" t="s">
        <v>105</v>
      </c>
      <c r="C150" s="145"/>
      <c r="D150" s="70">
        <v>57404687</v>
      </c>
      <c r="E150" s="181"/>
      <c r="F150" s="70">
        <v>54400000</v>
      </c>
      <c r="G150" s="181"/>
      <c r="H150" s="177">
        <f>(+F150-D150)/D150</f>
        <v>-5.2342189410422187E-2</v>
      </c>
      <c r="I150" s="177"/>
      <c r="J150" s="178">
        <f>+F150/F$165</f>
        <v>9.2672345433223932E-2</v>
      </c>
      <c r="L150" s="179"/>
    </row>
    <row r="151" spans="1:12" x14ac:dyDescent="0.25">
      <c r="A151" s="86">
        <v>86</v>
      </c>
      <c r="B151" s="169" t="s">
        <v>148</v>
      </c>
      <c r="C151" s="145"/>
      <c r="D151" s="183">
        <f>SUM(D149:D150)</f>
        <v>57404687</v>
      </c>
      <c r="E151" s="181"/>
      <c r="F151" s="69">
        <f>SUM(F149:F150)</f>
        <v>54400000</v>
      </c>
      <c r="G151" s="181"/>
      <c r="H151" s="184">
        <f>SUM(H150)</f>
        <v>-5.2342189410422187E-2</v>
      </c>
      <c r="I151" s="177"/>
      <c r="J151" s="185">
        <f>+F151/F$165</f>
        <v>9.2672345433223932E-2</v>
      </c>
      <c r="L151" s="179" t="e">
        <f>(+F151-#REF!)/#REF!</f>
        <v>#REF!</v>
      </c>
    </row>
    <row r="152" spans="1:12" x14ac:dyDescent="0.25">
      <c r="B152" s="169"/>
      <c r="C152" s="145"/>
      <c r="D152" s="181"/>
      <c r="E152" s="181"/>
      <c r="F152" s="70"/>
      <c r="G152" s="181"/>
      <c r="H152" s="177"/>
      <c r="I152" s="177"/>
      <c r="J152" s="178"/>
      <c r="L152" s="179"/>
    </row>
    <row r="153" spans="1:12" x14ac:dyDescent="0.25">
      <c r="B153" s="169" t="s">
        <v>150</v>
      </c>
      <c r="C153" s="145"/>
      <c r="D153" s="186"/>
      <c r="E153" s="186"/>
      <c r="F153" s="66"/>
      <c r="G153" s="186"/>
      <c r="H153" s="177"/>
      <c r="I153" s="177"/>
      <c r="J153" s="192"/>
      <c r="L153" s="179"/>
    </row>
    <row r="154" spans="1:12" x14ac:dyDescent="0.25">
      <c r="A154" s="86">
        <v>87</v>
      </c>
      <c r="B154" s="145" t="s">
        <v>151</v>
      </c>
      <c r="C154" s="145"/>
      <c r="D154" s="67">
        <v>210000</v>
      </c>
      <c r="E154" s="181"/>
      <c r="F154" s="67">
        <v>210000</v>
      </c>
      <c r="G154" s="181"/>
      <c r="H154" s="177">
        <f>(+F154-D154)/D154</f>
        <v>0</v>
      </c>
      <c r="I154" s="177"/>
      <c r="J154" s="178">
        <f>+F154/F$165</f>
        <v>3.5774250994443063E-4</v>
      </c>
      <c r="L154" s="179" t="e">
        <f>(+F154-#REF!)/#REF!</f>
        <v>#REF!</v>
      </c>
    </row>
    <row r="155" spans="1:12" x14ac:dyDescent="0.25">
      <c r="A155" s="86">
        <v>88</v>
      </c>
      <c r="B155" s="169" t="s">
        <v>152</v>
      </c>
      <c r="C155" s="145"/>
      <c r="D155" s="183">
        <f>SUM(D154)</f>
        <v>210000</v>
      </c>
      <c r="E155" s="181"/>
      <c r="F155" s="69">
        <f>SUM(F154)</f>
        <v>210000</v>
      </c>
      <c r="G155" s="181"/>
      <c r="H155" s="184">
        <f>(+F155-D155)/D155</f>
        <v>0</v>
      </c>
      <c r="I155" s="177"/>
      <c r="J155" s="185">
        <f>+F155/F$165</f>
        <v>3.5774250994443063E-4</v>
      </c>
      <c r="L155" s="179" t="e">
        <f>(+F155-#REF!)/#REF!</f>
        <v>#REF!</v>
      </c>
    </row>
    <row r="156" spans="1:12" x14ac:dyDescent="0.25">
      <c r="B156" s="145"/>
      <c r="C156" s="145"/>
      <c r="D156" s="186"/>
      <c r="E156" s="186"/>
      <c r="F156" s="66"/>
      <c r="G156" s="186"/>
      <c r="H156" s="177"/>
      <c r="I156" s="177"/>
      <c r="J156" s="192"/>
      <c r="L156" s="179"/>
    </row>
    <row r="157" spans="1:12" x14ac:dyDescent="0.25">
      <c r="B157" s="169" t="s">
        <v>153</v>
      </c>
      <c r="C157" s="169"/>
      <c r="D157" s="186"/>
      <c r="E157" s="186"/>
      <c r="F157" s="66"/>
      <c r="G157" s="186"/>
      <c r="H157" s="177"/>
      <c r="I157" s="177"/>
      <c r="J157" s="192"/>
      <c r="L157" s="179"/>
    </row>
    <row r="158" spans="1:12" x14ac:dyDescent="0.25">
      <c r="A158" s="86">
        <v>89</v>
      </c>
      <c r="B158" s="145" t="s">
        <v>105</v>
      </c>
      <c r="C158" s="145"/>
      <c r="D158" s="67">
        <v>200000</v>
      </c>
      <c r="E158" s="181"/>
      <c r="F158" s="67">
        <v>200000</v>
      </c>
      <c r="G158" s="181"/>
      <c r="H158" s="177">
        <f>(+F158-D158)/D158</f>
        <v>0</v>
      </c>
      <c r="I158" s="177"/>
      <c r="J158" s="178">
        <f>+F158/F$165</f>
        <v>3.4070715232802914E-4</v>
      </c>
      <c r="L158" s="179" t="e">
        <f>(+F158-#REF!)/#REF!</f>
        <v>#REF!</v>
      </c>
    </row>
    <row r="159" spans="1:12" x14ac:dyDescent="0.25">
      <c r="A159" s="86">
        <v>90</v>
      </c>
      <c r="B159" s="169" t="s">
        <v>154</v>
      </c>
      <c r="C159" s="169"/>
      <c r="D159" s="183">
        <f>SUM(D158)</f>
        <v>200000</v>
      </c>
      <c r="E159" s="181"/>
      <c r="F159" s="69">
        <f>SUM(F158)</f>
        <v>200000</v>
      </c>
      <c r="G159" s="181"/>
      <c r="H159" s="184">
        <f>(+F159-D159)/D159</f>
        <v>0</v>
      </c>
      <c r="I159" s="177"/>
      <c r="J159" s="185">
        <f>+F159/F$165</f>
        <v>3.4070715232802914E-4</v>
      </c>
      <c r="L159" s="179" t="e">
        <f>(+F159-#REF!)/#REF!</f>
        <v>#REF!</v>
      </c>
    </row>
    <row r="160" spans="1:12" x14ac:dyDescent="0.25">
      <c r="B160" s="145"/>
      <c r="C160" s="145"/>
      <c r="D160" s="181"/>
      <c r="E160" s="181"/>
      <c r="F160" s="67"/>
      <c r="G160" s="205"/>
      <c r="H160" s="177"/>
      <c r="I160" s="177"/>
      <c r="J160" s="178"/>
      <c r="L160" s="179"/>
    </row>
    <row r="161" spans="1:12" x14ac:dyDescent="0.25">
      <c r="B161" s="169" t="s">
        <v>155</v>
      </c>
      <c r="C161" s="169"/>
      <c r="D161" s="186"/>
      <c r="E161" s="186"/>
      <c r="F161" s="66"/>
      <c r="G161" s="186"/>
      <c r="H161" s="177"/>
      <c r="I161" s="177"/>
      <c r="J161" s="192"/>
      <c r="L161" s="179"/>
    </row>
    <row r="162" spans="1:12" x14ac:dyDescent="0.25">
      <c r="A162" s="86">
        <v>91</v>
      </c>
      <c r="B162" s="145" t="s">
        <v>105</v>
      </c>
      <c r="C162" s="145"/>
      <c r="D162" s="67">
        <v>4100000</v>
      </c>
      <c r="E162" s="181"/>
      <c r="F162" s="67">
        <v>4600000</v>
      </c>
      <c r="G162" s="181"/>
      <c r="H162" s="177">
        <f>(+F162-D162)/D162</f>
        <v>0.12195121951219512</v>
      </c>
      <c r="I162" s="177"/>
      <c r="J162" s="178">
        <f>+F162/F$165</f>
        <v>7.8362645035446703E-3</v>
      </c>
      <c r="L162" s="179" t="e">
        <f>(+F162-#REF!)/#REF!</f>
        <v>#REF!</v>
      </c>
    </row>
    <row r="163" spans="1:12" x14ac:dyDescent="0.25">
      <c r="A163" s="86">
        <v>92</v>
      </c>
      <c r="B163" s="169" t="s">
        <v>156</v>
      </c>
      <c r="C163" s="169"/>
      <c r="D163" s="183">
        <f>SUM(D162)</f>
        <v>4100000</v>
      </c>
      <c r="E163" s="181"/>
      <c r="F163" s="69">
        <f>SUM(F162)</f>
        <v>4600000</v>
      </c>
      <c r="G163" s="181"/>
      <c r="H163" s="184">
        <f>(+F163-D163)/D163</f>
        <v>0.12195121951219512</v>
      </c>
      <c r="I163" s="177"/>
      <c r="J163" s="185">
        <f>+F163/F$165</f>
        <v>7.8362645035446703E-3</v>
      </c>
      <c r="L163" s="179" t="e">
        <f>(+F163-#REF!)/#REF!</f>
        <v>#REF!</v>
      </c>
    </row>
    <row r="164" spans="1:12" x14ac:dyDescent="0.25">
      <c r="B164" s="145"/>
      <c r="C164" s="145"/>
      <c r="D164" s="181"/>
      <c r="E164" s="181"/>
      <c r="F164" s="67"/>
      <c r="G164" s="205"/>
      <c r="H164" s="177"/>
      <c r="I164" s="177"/>
      <c r="J164" s="178"/>
      <c r="L164" s="179"/>
    </row>
    <row r="165" spans="1:12" ht="15.75" thickBot="1" x14ac:dyDescent="0.3">
      <c r="A165" s="86">
        <v>93</v>
      </c>
      <c r="B165" s="169" t="s">
        <v>157</v>
      </c>
      <c r="C165" s="145"/>
      <c r="D165" s="74">
        <f>D14+D21+D28+D35+D42+D49+D63+D70+D77+D85+D93+D101+D109+D124+D131+D138+D143+D151+D155+D159+D163+D147</f>
        <v>579111005</v>
      </c>
      <c r="E165" s="175"/>
      <c r="F165" s="74">
        <f>F163+F159+F155+F151+F147+F138+F131+F124+F109+F101+F93+F85+F77+F70+F63+F49+F42+F35+F28+F21+F14</f>
        <v>587014386.49999976</v>
      </c>
      <c r="G165" s="181"/>
      <c r="H165" s="206">
        <f>(+F165-D165)/D165</f>
        <v>1.3647437938085396E-2</v>
      </c>
      <c r="I165" s="177"/>
      <c r="J165" s="207">
        <f>+F165/F$165</f>
        <v>1</v>
      </c>
      <c r="L165" s="179" t="e">
        <f>(+F165-#REF!)/#REF!</f>
        <v>#REF!</v>
      </c>
    </row>
    <row r="166" spans="1:12" ht="15.75" thickTop="1" x14ac:dyDescent="0.25"/>
  </sheetData>
  <sheetProtection algorithmName="SHA-512" hashValue="xJ1ZRgrsZ1cI76b9Q6UyLVIcuHGaaLFGjVmLRMLFptQfmQk8uKbSyB9z9UlCqsMtn7HiTHbyKeGwM1tdGMLibw==" saltValue="BRa8uQwtZ2zJQb82B/SKew==" spinCount="100000" sheet="1" objects="1" scenarios="1"/>
  <mergeCells count="11">
    <mergeCell ref="B53:J53"/>
    <mergeCell ref="B1:J1"/>
    <mergeCell ref="B2:J2"/>
    <mergeCell ref="B3:J3"/>
    <mergeCell ref="B51:J51"/>
    <mergeCell ref="B52:J52"/>
    <mergeCell ref="B54:J54"/>
    <mergeCell ref="B111:J111"/>
    <mergeCell ref="B112:J112"/>
    <mergeCell ref="B113:J113"/>
    <mergeCell ref="B114:J114"/>
  </mergeCells>
  <printOptions horizontalCentered="1"/>
  <pageMargins left="0.7" right="0.7" top="0.75" bottom="0.75" header="0.3" footer="0.3"/>
  <pageSetup scale="88" firstPageNumber="3" fitToHeight="0" orientation="portrait" r:id="rId1"/>
  <headerFooter differentOddEven="1" differentFirst="1">
    <oddFooter>&amp;C&amp;"Arial,Regular"&amp;10-6-</oddFooter>
    <evenFooter>&amp;C&amp;"Arial,Regular"&amp;10-5-</evenFooter>
    <firstFooter>&amp;C&amp;"Arial,Regular"&amp;10-4-</firstFooter>
  </headerFooter>
  <rowBreaks count="2" manualBreakCount="2">
    <brk id="50" max="16383" man="1"/>
    <brk id="102" max="16383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4A25-48C3-45F2-9CBD-66473A40A23A}">
  <sheetPr>
    <pageSetUpPr fitToPage="1"/>
  </sheetPr>
  <dimension ref="A1:X38"/>
  <sheetViews>
    <sheetView zoomScaleNormal="100" workbookViewId="0"/>
  </sheetViews>
  <sheetFormatPr defaultColWidth="9.140625" defaultRowHeight="15" x14ac:dyDescent="0.25"/>
  <cols>
    <col min="1" max="1" width="5.85546875" style="86" customWidth="1"/>
    <col min="2" max="2" width="4.85546875" style="162" customWidth="1"/>
    <col min="3" max="3" width="20.140625" style="162" bestFit="1" customWidth="1"/>
    <col min="4" max="4" width="13.85546875" style="162" customWidth="1"/>
    <col min="5" max="5" width="1.28515625" style="162" customWidth="1"/>
    <col min="6" max="6" width="13.85546875" style="162" customWidth="1"/>
    <col min="7" max="7" width="1.28515625" style="162" customWidth="1"/>
    <col min="8" max="8" width="13.85546875" style="162" customWidth="1"/>
    <col min="9" max="9" width="1.5703125" style="162" customWidth="1"/>
    <col min="10" max="10" width="11.42578125" style="162" customWidth="1"/>
    <col min="11" max="11" width="1.28515625" style="162" customWidth="1"/>
    <col min="12" max="12" width="9.140625" style="162"/>
    <col min="13" max="20" width="0" style="88" hidden="1" customWidth="1"/>
    <col min="21" max="21" width="2.85546875" style="88" hidden="1" customWidth="1"/>
    <col min="22" max="22" width="9.140625" style="88"/>
    <col min="23" max="23" width="12.5703125" style="88" bestFit="1" customWidth="1"/>
    <col min="24" max="24" width="11" style="88" bestFit="1" customWidth="1"/>
    <col min="25" max="16384" width="9.140625" style="88"/>
  </cols>
  <sheetData>
    <row r="1" spans="1:24" x14ac:dyDescent="0.25">
      <c r="B1" s="124" t="s">
        <v>0</v>
      </c>
      <c r="C1" s="124"/>
      <c r="D1" s="125"/>
      <c r="E1" s="125"/>
      <c r="F1" s="126"/>
      <c r="G1" s="126"/>
      <c r="H1" s="127"/>
      <c r="I1" s="128"/>
      <c r="J1" s="129"/>
      <c r="K1" s="129"/>
      <c r="L1" s="129"/>
    </row>
    <row r="2" spans="1:24" x14ac:dyDescent="0.25">
      <c r="B2" s="130" t="s">
        <v>158</v>
      </c>
      <c r="C2" s="128"/>
      <c r="D2" s="127"/>
      <c r="E2" s="127"/>
      <c r="F2" s="131"/>
      <c r="G2" s="131"/>
      <c r="H2" s="127"/>
      <c r="I2" s="128"/>
      <c r="J2" s="129"/>
      <c r="K2" s="129"/>
      <c r="L2" s="129"/>
    </row>
    <row r="3" spans="1:24" x14ac:dyDescent="0.25">
      <c r="B3" s="132"/>
      <c r="C3" s="133"/>
      <c r="D3" s="134"/>
      <c r="E3" s="134"/>
      <c r="F3" s="135"/>
      <c r="G3" s="135"/>
      <c r="H3" s="134"/>
      <c r="I3" s="133"/>
      <c r="J3" s="136"/>
      <c r="K3" s="136"/>
      <c r="L3" s="136"/>
      <c r="N3" s="88" t="s">
        <v>159</v>
      </c>
    </row>
    <row r="4" spans="1:24" x14ac:dyDescent="0.25">
      <c r="B4" s="133"/>
      <c r="C4" s="133"/>
      <c r="D4" s="137" t="s">
        <v>51</v>
      </c>
      <c r="E4" s="138"/>
      <c r="F4" s="137" t="s">
        <v>51</v>
      </c>
      <c r="G4" s="138"/>
      <c r="H4" s="137" t="s">
        <v>51</v>
      </c>
      <c r="I4" s="139"/>
      <c r="J4" s="140" t="s">
        <v>99</v>
      </c>
      <c r="K4" s="140"/>
      <c r="L4" s="141"/>
      <c r="N4" s="142" t="s">
        <v>160</v>
      </c>
      <c r="O4" s="142"/>
      <c r="P4" s="142"/>
      <c r="Q4" s="142"/>
    </row>
    <row r="5" spans="1:24" x14ac:dyDescent="0.25">
      <c r="B5" s="133"/>
      <c r="C5" s="133"/>
      <c r="D5" s="138" t="s">
        <v>161</v>
      </c>
      <c r="E5" s="138"/>
      <c r="F5" s="138" t="s">
        <v>55</v>
      </c>
      <c r="G5" s="139"/>
      <c r="H5" s="138" t="s">
        <v>55</v>
      </c>
      <c r="I5" s="139"/>
      <c r="J5" s="140" t="s">
        <v>100</v>
      </c>
      <c r="K5" s="140"/>
      <c r="L5" s="143" t="s">
        <v>99</v>
      </c>
    </row>
    <row r="6" spans="1:24" x14ac:dyDescent="0.25">
      <c r="B6" s="133"/>
      <c r="C6" s="133"/>
      <c r="D6" s="144" t="s">
        <v>56</v>
      </c>
      <c r="E6" s="138"/>
      <c r="F6" s="144" t="s">
        <v>57</v>
      </c>
      <c r="G6" s="145"/>
      <c r="H6" s="144" t="s">
        <v>200</v>
      </c>
      <c r="I6" s="145"/>
      <c r="J6" s="146" t="s">
        <v>101</v>
      </c>
      <c r="K6" s="140"/>
      <c r="L6" s="147" t="s">
        <v>102</v>
      </c>
    </row>
    <row r="7" spans="1:24" x14ac:dyDescent="0.25">
      <c r="A7" s="86" t="s">
        <v>122</v>
      </c>
      <c r="B7" s="133"/>
      <c r="C7" s="133"/>
      <c r="D7" s="133"/>
      <c r="E7" s="134"/>
      <c r="F7" s="134"/>
      <c r="G7" s="133"/>
      <c r="H7" s="134"/>
      <c r="I7" s="133"/>
      <c r="J7" s="136"/>
      <c r="K7" s="136"/>
      <c r="L7" s="136"/>
    </row>
    <row r="8" spans="1:24" x14ac:dyDescent="0.25">
      <c r="A8" s="86">
        <v>1</v>
      </c>
      <c r="B8" s="133" t="s">
        <v>162</v>
      </c>
      <c r="C8" s="133" t="s">
        <v>163</v>
      </c>
      <c r="D8" s="75">
        <v>400783528</v>
      </c>
      <c r="E8" s="148"/>
      <c r="F8" s="75">
        <v>432502447</v>
      </c>
      <c r="G8" s="76"/>
      <c r="H8" s="75">
        <f>+'GF Exp by Func &amp; Mj Obj '!F9+'GF Exp by Func &amp; Mj Obj '!F17+'GF Exp by Func &amp; Mj Obj '!F24+'GF Exp by Func &amp; Mj Obj '!F31+'GF Exp by Func &amp; Mj Obj '!F38+'GF Exp by Func &amp; Mj Obj '!F45+'GF Exp by Func &amp; Mj Obj '!F59+'GF Exp by Func &amp; Mj Obj '!F66+'GF Exp by Func &amp; Mj Obj '!F73+'GF Exp by Func &amp; Mj Obj '!F84+'GF Exp by Func &amp; Mj Obj '!F88+'GF Exp by Func &amp; Mj Obj '!F96+'GF Exp by Func &amp; Mj Obj '!F104+'GF Exp by Func &amp; Mj Obj '!F119+'GF Exp by Func &amp; Mj Obj '!F127+'GF Exp by Func &amp; Mj Obj '!F134</f>
        <v>429246275.49999976</v>
      </c>
      <c r="I8" s="149"/>
      <c r="J8" s="150">
        <f>(+H8-F8)/F8</f>
        <v>-7.5286776354359869E-3</v>
      </c>
      <c r="K8" s="151"/>
      <c r="L8" s="151">
        <f>+H8/H$15</f>
        <v>0.73123638086508791</v>
      </c>
      <c r="W8" s="227"/>
      <c r="X8" s="228"/>
    </row>
    <row r="9" spans="1:24" x14ac:dyDescent="0.25">
      <c r="A9" s="86">
        <v>2</v>
      </c>
      <c r="B9" s="133" t="s">
        <v>164</v>
      </c>
      <c r="C9" s="133" t="s">
        <v>165</v>
      </c>
      <c r="D9" s="152">
        <v>107751681</v>
      </c>
      <c r="E9" s="153"/>
      <c r="F9" s="153">
        <v>120393288</v>
      </c>
      <c r="G9" s="153"/>
      <c r="H9" s="153">
        <f>'GF Exp by Func &amp; Mj Obj '!F10+'GF Exp by Func &amp; Mj Obj '!F18+'GF Exp by Func &amp; Mj Obj '!F25+'GF Exp by Func &amp; Mj Obj '!F32+'GF Exp by Func &amp; Mj Obj '!F39+'GF Exp by Func &amp; Mj Obj '!F46+'GF Exp by Func &amp; Mj Obj '!F60+'GF Exp by Func &amp; Mj Obj '!F67+'GF Exp by Func &amp; Mj Obj '!F74+'GF Exp by Func &amp; Mj Obj '!F89+'GF Exp by Func &amp; Mj Obj '!F97+'GF Exp by Func &amp; Mj Obj '!F105+'GF Exp by Func &amp; Mj Obj '!F120+'GF Exp by Func &amp; Mj Obj '!F128+'GF Exp by Func &amp; Mj Obj '!F135+'GF Exp by Func &amp; Mj Obj '!F150+'GF Exp by Func &amp; Mj Obj '!F158+'GF Exp by Func &amp; Mj Obj '!F162</f>
        <v>123061697</v>
      </c>
      <c r="I9" s="149"/>
      <c r="J9" s="150">
        <f t="shared" ref="J9:J13" si="0">(+H9-F9)/F9</f>
        <v>2.2164101041911903E-2</v>
      </c>
      <c r="K9" s="151"/>
      <c r="L9" s="151">
        <f>+H9/H$15</f>
        <v>0.20964000172762384</v>
      </c>
    </row>
    <row r="10" spans="1:24" x14ac:dyDescent="0.25">
      <c r="A10" s="86">
        <v>3</v>
      </c>
      <c r="B10" s="133" t="s">
        <v>166</v>
      </c>
      <c r="C10" s="133" t="s">
        <v>167</v>
      </c>
      <c r="D10" s="152">
        <v>13918019</v>
      </c>
      <c r="E10" s="153"/>
      <c r="F10" s="153">
        <v>16882215</v>
      </c>
      <c r="G10" s="153"/>
      <c r="H10" s="153">
        <f>'GF Exp by Func &amp; Mj Obj '!F11+'GF Exp by Func &amp; Mj Obj '!F19+'GF Exp by Func &amp; Mj Obj '!F26+'GF Exp by Func &amp; Mj Obj '!F33+'GF Exp by Func &amp; Mj Obj '!F40+'GF Exp by Func &amp; Mj Obj '!F47+'GF Exp by Func &amp; Mj Obj '!F61+'GF Exp by Func &amp; Mj Obj '!F68+'GF Exp by Func &amp; Mj Obj '!F75+'GF Exp by Func &amp; Mj Obj '!F90+'GF Exp by Func &amp; Mj Obj '!F98+'GF Exp by Func &amp; Mj Obj '!F106+'GF Exp by Func &amp; Mj Obj '!F121+'GF Exp by Func &amp; Mj Obj '!F129+'GF Exp by Func &amp; Mj Obj '!F136</f>
        <v>22368406</v>
      </c>
      <c r="I10" s="68"/>
      <c r="J10" s="150">
        <f t="shared" si="0"/>
        <v>0.32496867265344032</v>
      </c>
      <c r="K10" s="151"/>
      <c r="L10" s="151">
        <f t="shared" ref="L10:L13" si="1">+H10/H$15</f>
        <v>3.8105379551886004E-2</v>
      </c>
    </row>
    <row r="11" spans="1:24" x14ac:dyDescent="0.25">
      <c r="A11" s="86">
        <v>4</v>
      </c>
      <c r="B11" s="133" t="s">
        <v>168</v>
      </c>
      <c r="C11" s="133" t="s">
        <v>169</v>
      </c>
      <c r="D11" s="152">
        <v>6283224</v>
      </c>
      <c r="E11" s="153"/>
      <c r="F11" s="153">
        <v>8806680</v>
      </c>
      <c r="G11" s="153"/>
      <c r="H11" s="153">
        <f>'GF Exp by Func &amp; Mj Obj '!F12+'GF Exp by Func &amp; Mj Obj '!F20+'GF Exp by Func &amp; Mj Obj '!F27+'GF Exp by Func &amp; Mj Obj '!F34+'GF Exp by Func &amp; Mj Obj '!F41+'GF Exp by Func &amp; Mj Obj '!F48+'GF Exp by Func &amp; Mj Obj '!F62+'GF Exp by Func &amp; Mj Obj '!F69+'GF Exp by Func &amp; Mj Obj '!F91+'GF Exp by Func &amp; Mj Obj '!F99+'GF Exp by Func &amp; Mj Obj '!F107+'GF Exp by Func &amp; Mj Obj '!F122+'GF Exp by Func &amp; Mj Obj '!F130+'GF Exp by Func &amp; Mj Obj '!F137+'GF Exp by Func &amp; Mj Obj '!F154</f>
        <v>11302108</v>
      </c>
      <c r="I11" s="68"/>
      <c r="J11" s="150">
        <f t="shared" si="0"/>
        <v>0.2833562704674179</v>
      </c>
      <c r="K11" s="151"/>
      <c r="L11" s="151">
        <f t="shared" si="1"/>
        <v>1.9253545159919186E-2</v>
      </c>
    </row>
    <row r="12" spans="1:24" x14ac:dyDescent="0.25">
      <c r="A12" s="86">
        <v>5</v>
      </c>
      <c r="B12" s="133" t="s">
        <v>170</v>
      </c>
      <c r="C12" s="133" t="s">
        <v>7</v>
      </c>
      <c r="D12" s="152">
        <v>0</v>
      </c>
      <c r="E12" s="153"/>
      <c r="F12" s="153">
        <v>0</v>
      </c>
      <c r="G12" s="153"/>
      <c r="H12" s="154">
        <f>+'GF Exp by Func &amp; Mj Obj '!F142</f>
        <v>0</v>
      </c>
      <c r="I12" s="68"/>
      <c r="J12" s="150">
        <v>0</v>
      </c>
      <c r="K12" s="151"/>
      <c r="L12" s="151">
        <f t="shared" si="1"/>
        <v>0</v>
      </c>
    </row>
    <row r="13" spans="1:24" x14ac:dyDescent="0.25">
      <c r="A13" s="86">
        <v>6</v>
      </c>
      <c r="B13" s="133" t="s">
        <v>171</v>
      </c>
      <c r="C13" s="155" t="s">
        <v>172</v>
      </c>
      <c r="D13" s="156">
        <v>920823</v>
      </c>
      <c r="E13" s="153"/>
      <c r="F13" s="157">
        <v>526375</v>
      </c>
      <c r="G13" s="153"/>
      <c r="H13" s="157">
        <f>'GF Exp by Func &amp; Mj Obj '!F13+'GF Exp by Func &amp; Mj Obj '!F76+'GF Exp by Func &amp; Mj Obj '!F100+'GF Exp by Func &amp; Mj Obj '!F108+'GF Exp by Func &amp; Mj Obj '!F123+'GF Exp by Func &amp; Mj Obj '!F92+'GF Exp by Func &amp; Mj Obj '!F146</f>
        <v>1035900</v>
      </c>
      <c r="I13" s="68"/>
      <c r="J13" s="158">
        <f t="shared" si="0"/>
        <v>0.96798860128235575</v>
      </c>
      <c r="K13" s="151"/>
      <c r="L13" s="159">
        <f t="shared" si="1"/>
        <v>1.7646926954830271E-3</v>
      </c>
    </row>
    <row r="14" spans="1:24" x14ac:dyDescent="0.25">
      <c r="B14" s="133"/>
      <c r="C14" s="133"/>
      <c r="D14" s="152"/>
      <c r="E14" s="153"/>
      <c r="F14" s="153"/>
      <c r="G14" s="153"/>
      <c r="H14" s="153"/>
      <c r="I14" s="68"/>
      <c r="J14" s="150"/>
      <c r="K14" s="151"/>
      <c r="L14" s="151"/>
    </row>
    <row r="15" spans="1:24" ht="15.75" thickBot="1" x14ac:dyDescent="0.3">
      <c r="A15" s="86">
        <v>7</v>
      </c>
      <c r="B15" s="133"/>
      <c r="C15" s="135" t="s">
        <v>157</v>
      </c>
      <c r="D15" s="77">
        <f>SUM(D8:D14)</f>
        <v>529657275</v>
      </c>
      <c r="E15" s="148"/>
      <c r="F15" s="77">
        <f>SUM(F8:F14)</f>
        <v>579111005</v>
      </c>
      <c r="G15" s="76"/>
      <c r="H15" s="77">
        <f>SUM(H8:H14)</f>
        <v>587014386.49999976</v>
      </c>
      <c r="I15" s="68"/>
      <c r="J15" s="160">
        <f>(+H15-F15)/F15</f>
        <v>1.3647437938085396E-2</v>
      </c>
      <c r="K15" s="151"/>
      <c r="L15" s="161">
        <f>SUM(L8:L14)</f>
        <v>1</v>
      </c>
    </row>
    <row r="16" spans="1:24" ht="15.75" thickTop="1" x14ac:dyDescent="0.25">
      <c r="I16" s="68"/>
    </row>
    <row r="17" spans="4:9" x14ac:dyDescent="0.25">
      <c r="F17" s="163"/>
      <c r="I17" s="68"/>
    </row>
    <row r="18" spans="4:9" x14ac:dyDescent="0.25">
      <c r="D18" s="164"/>
      <c r="I18" s="68"/>
    </row>
    <row r="19" spans="4:9" x14ac:dyDescent="0.25">
      <c r="I19" s="68"/>
    </row>
    <row r="20" spans="4:9" x14ac:dyDescent="0.25">
      <c r="H20" s="163"/>
      <c r="I20" s="68"/>
    </row>
    <row r="21" spans="4:9" x14ac:dyDescent="0.25">
      <c r="H21" s="78"/>
      <c r="I21" s="68"/>
    </row>
    <row r="22" spans="4:9" x14ac:dyDescent="0.25">
      <c r="H22" s="164"/>
      <c r="I22" s="68"/>
    </row>
    <row r="23" spans="4:9" x14ac:dyDescent="0.25">
      <c r="I23" s="68"/>
    </row>
    <row r="24" spans="4:9" x14ac:dyDescent="0.25">
      <c r="I24" s="68"/>
    </row>
    <row r="25" spans="4:9" x14ac:dyDescent="0.25">
      <c r="I25" s="68"/>
    </row>
    <row r="26" spans="4:9" x14ac:dyDescent="0.25">
      <c r="I26" s="68"/>
    </row>
    <row r="27" spans="4:9" x14ac:dyDescent="0.25">
      <c r="I27" s="68"/>
    </row>
    <row r="28" spans="4:9" x14ac:dyDescent="0.25">
      <c r="I28" s="68"/>
    </row>
    <row r="29" spans="4:9" x14ac:dyDescent="0.25">
      <c r="I29" s="68"/>
    </row>
    <row r="30" spans="4:9" x14ac:dyDescent="0.25">
      <c r="I30" s="165"/>
    </row>
    <row r="31" spans="4:9" x14ac:dyDescent="0.25">
      <c r="I31" s="165"/>
    </row>
    <row r="32" spans="4:9" x14ac:dyDescent="0.25">
      <c r="I32" s="165"/>
    </row>
    <row r="33" spans="9:9" x14ac:dyDescent="0.25">
      <c r="I33" s="165"/>
    </row>
    <row r="34" spans="9:9" x14ac:dyDescent="0.25">
      <c r="I34" s="165"/>
    </row>
    <row r="35" spans="9:9" x14ac:dyDescent="0.25">
      <c r="I35" s="165"/>
    </row>
    <row r="36" spans="9:9" x14ac:dyDescent="0.25">
      <c r="I36" s="165"/>
    </row>
    <row r="37" spans="9:9" x14ac:dyDescent="0.25">
      <c r="I37" s="165"/>
    </row>
    <row r="38" spans="9:9" x14ac:dyDescent="0.25">
      <c r="I38" s="165"/>
    </row>
  </sheetData>
  <sheetProtection algorithmName="SHA-512" hashValue="yosnsPDJ2JL6KlWBnz86A4LWEUYFl8yDbbYv0dgiBK8Op8/cOLah0H2SsNLqVhX5ySfXK3+CReg2o6y2P8jUHw==" saltValue="8+204eEI9HUKbEuVhrwQvQ==" spinCount="100000" sheet="1" objects="1" scenarios="1"/>
  <pageMargins left="0.7" right="0.7" top="0.75" bottom="0.75" header="0.3" footer="0.3"/>
  <pageSetup scale="91" firstPageNumber="6" orientation="portrait" r:id="rId1"/>
  <headerFooter>
    <oddFooter>&amp;C&amp;"Arial,Regular"&amp;10-7-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65C1-A7FD-4692-884F-7C9B47CA2EBA}">
  <sheetPr>
    <pageSetUpPr fitToPage="1"/>
  </sheetPr>
  <dimension ref="A1:N115"/>
  <sheetViews>
    <sheetView zoomScaleNormal="100" workbookViewId="0"/>
  </sheetViews>
  <sheetFormatPr defaultColWidth="9.140625" defaultRowHeight="15" x14ac:dyDescent="0.25"/>
  <cols>
    <col min="1" max="1" width="5.85546875" style="86" customWidth="1"/>
    <col min="2" max="2" width="5.5703125" style="87" customWidth="1"/>
    <col min="3" max="3" width="40.42578125" style="88" customWidth="1"/>
    <col min="4" max="4" width="15.5703125" style="88" customWidth="1"/>
    <col min="5" max="5" width="2" style="88" customWidth="1"/>
    <col min="6" max="6" width="14.5703125" style="88" customWidth="1"/>
    <col min="7" max="7" width="2.7109375" style="88" customWidth="1"/>
    <col min="8" max="8" width="14.5703125" style="88" hidden="1" customWidth="1"/>
    <col min="9" max="9" width="2.7109375" style="88" hidden="1" customWidth="1"/>
    <col min="10" max="10" width="14" style="88" customWidth="1"/>
    <col min="11" max="16384" width="9.140625" style="88"/>
  </cols>
  <sheetData>
    <row r="1" spans="1:11" x14ac:dyDescent="0.25">
      <c r="C1" s="230" t="s">
        <v>0</v>
      </c>
      <c r="D1" s="230"/>
      <c r="E1" s="230"/>
      <c r="F1" s="230"/>
      <c r="G1" s="230"/>
      <c r="H1" s="230"/>
      <c r="I1" s="230"/>
      <c r="J1" s="230"/>
      <c r="K1" s="95"/>
    </row>
    <row r="2" spans="1:11" x14ac:dyDescent="0.25">
      <c r="C2" s="230" t="s">
        <v>207</v>
      </c>
      <c r="D2" s="230"/>
      <c r="E2" s="230"/>
      <c r="F2" s="230"/>
      <c r="G2" s="230"/>
      <c r="H2" s="230"/>
      <c r="I2" s="230"/>
      <c r="J2" s="230"/>
      <c r="K2" s="95"/>
    </row>
    <row r="3" spans="1:11" x14ac:dyDescent="0.25">
      <c r="C3" s="230"/>
      <c r="D3" s="230"/>
      <c r="E3" s="230"/>
      <c r="F3" s="230"/>
      <c r="G3" s="230"/>
      <c r="H3" s="230"/>
      <c r="I3" s="230"/>
      <c r="J3" s="230"/>
      <c r="K3" s="95"/>
    </row>
    <row r="4" spans="1:11" x14ac:dyDescent="0.25">
      <c r="C4" s="89"/>
      <c r="D4" s="96" t="s">
        <v>52</v>
      </c>
      <c r="E4" s="95"/>
      <c r="F4" s="96" t="s">
        <v>173</v>
      </c>
      <c r="G4" s="96"/>
      <c r="H4" s="96" t="s">
        <v>174</v>
      </c>
      <c r="I4" s="97"/>
      <c r="J4" s="94" t="s">
        <v>173</v>
      </c>
      <c r="K4" s="95"/>
    </row>
    <row r="5" spans="1:11" x14ac:dyDescent="0.25">
      <c r="C5" s="89"/>
      <c r="D5" s="96" t="s">
        <v>54</v>
      </c>
      <c r="E5" s="97"/>
      <c r="F5" s="96" t="s">
        <v>175</v>
      </c>
      <c r="G5" s="96"/>
      <c r="H5" s="118" t="s">
        <v>54</v>
      </c>
      <c r="I5" s="95"/>
      <c r="J5" s="96" t="s">
        <v>176</v>
      </c>
      <c r="K5" s="95"/>
    </row>
    <row r="6" spans="1:11" x14ac:dyDescent="0.25">
      <c r="C6" s="95"/>
      <c r="D6" s="99" t="s">
        <v>56</v>
      </c>
      <c r="E6" s="97"/>
      <c r="F6" s="99" t="s">
        <v>57</v>
      </c>
      <c r="G6" s="96"/>
      <c r="H6" s="99" t="s">
        <v>177</v>
      </c>
      <c r="I6" s="95"/>
      <c r="J6" s="99" t="s">
        <v>200</v>
      </c>
      <c r="K6" s="95"/>
    </row>
    <row r="7" spans="1:11" x14ac:dyDescent="0.25">
      <c r="A7" s="86" t="s">
        <v>9</v>
      </c>
      <c r="B7" s="100" t="s">
        <v>10</v>
      </c>
      <c r="C7" s="87"/>
      <c r="D7" s="101"/>
      <c r="E7" s="92"/>
      <c r="F7" s="101"/>
      <c r="G7" s="101"/>
      <c r="H7" s="101"/>
      <c r="I7" s="95"/>
      <c r="J7" s="101"/>
      <c r="K7" s="95"/>
    </row>
    <row r="8" spans="1:11" x14ac:dyDescent="0.25">
      <c r="A8" s="86">
        <v>1</v>
      </c>
      <c r="B8" s="100" t="s">
        <v>61</v>
      </c>
      <c r="C8" s="87"/>
      <c r="D8" s="101"/>
      <c r="E8" s="92"/>
      <c r="F8" s="101"/>
      <c r="G8" s="101"/>
      <c r="H8" s="101"/>
      <c r="I8" s="95"/>
      <c r="J8" s="101"/>
      <c r="K8" s="95"/>
    </row>
    <row r="9" spans="1:11" x14ac:dyDescent="0.25">
      <c r="A9" s="86">
        <v>2</v>
      </c>
      <c r="B9" s="119">
        <v>5751</v>
      </c>
      <c r="C9" s="103" t="s">
        <v>71</v>
      </c>
      <c r="D9" s="32">
        <v>1941294</v>
      </c>
      <c r="E9" s="32"/>
      <c r="F9" s="32">
        <v>1874792</v>
      </c>
      <c r="G9" s="32"/>
      <c r="H9" s="32">
        <v>10100000</v>
      </c>
      <c r="I9" s="32"/>
      <c r="J9" s="32">
        <v>4922000</v>
      </c>
      <c r="K9" s="79"/>
    </row>
    <row r="10" spans="1:11" x14ac:dyDescent="0.25">
      <c r="A10" s="86">
        <v>3</v>
      </c>
      <c r="C10" s="103" t="s">
        <v>178</v>
      </c>
      <c r="D10" s="80">
        <f>12564</f>
        <v>12564</v>
      </c>
      <c r="E10" s="108"/>
      <c r="F10" s="80">
        <v>10053</v>
      </c>
      <c r="G10" s="80"/>
      <c r="H10" s="80">
        <v>7843</v>
      </c>
      <c r="I10" s="108"/>
      <c r="J10" s="80">
        <v>5694400</v>
      </c>
      <c r="K10" s="79"/>
    </row>
    <row r="11" spans="1:11" x14ac:dyDescent="0.25">
      <c r="C11" s="103"/>
      <c r="D11" s="80"/>
      <c r="E11" s="108"/>
      <c r="F11" s="80"/>
      <c r="G11" s="80"/>
      <c r="H11" s="80"/>
      <c r="I11" s="108"/>
      <c r="J11" s="80"/>
      <c r="K11" s="79"/>
    </row>
    <row r="12" spans="1:11" x14ac:dyDescent="0.25">
      <c r="A12" s="86">
        <v>4</v>
      </c>
      <c r="C12" s="103" t="s">
        <v>77</v>
      </c>
      <c r="D12" s="81">
        <f>SUM(D9:D11)</f>
        <v>1953858</v>
      </c>
      <c r="E12" s="108"/>
      <c r="F12" s="81">
        <f>SUM(F9:F11)</f>
        <v>1884845</v>
      </c>
      <c r="G12" s="80"/>
      <c r="H12" s="81">
        <f>SUM(H9:H11)</f>
        <v>10107843</v>
      </c>
      <c r="I12" s="108"/>
      <c r="J12" s="81">
        <f>SUM(J9:J11)</f>
        <v>10616400</v>
      </c>
      <c r="K12" s="79"/>
    </row>
    <row r="13" spans="1:11" x14ac:dyDescent="0.25">
      <c r="C13" s="103"/>
      <c r="D13" s="80"/>
      <c r="E13" s="108"/>
      <c r="F13" s="80"/>
      <c r="G13" s="80"/>
      <c r="H13" s="80"/>
      <c r="I13" s="108"/>
      <c r="J13" s="80"/>
      <c r="K13" s="79"/>
    </row>
    <row r="14" spans="1:11" x14ac:dyDescent="0.25">
      <c r="B14" s="120" t="s">
        <v>78</v>
      </c>
      <c r="C14" s="103"/>
      <c r="D14" s="80"/>
      <c r="E14" s="108"/>
      <c r="F14" s="80"/>
      <c r="G14" s="80"/>
      <c r="H14" s="80"/>
      <c r="I14" s="108"/>
      <c r="J14" s="80"/>
      <c r="K14" s="79"/>
    </row>
    <row r="15" spans="1:11" x14ac:dyDescent="0.25">
      <c r="A15" s="86">
        <v>5</v>
      </c>
      <c r="B15" s="119">
        <v>5829</v>
      </c>
      <c r="C15" s="103" t="s">
        <v>179</v>
      </c>
      <c r="D15" s="80">
        <v>107345</v>
      </c>
      <c r="E15" s="108"/>
      <c r="F15" s="80">
        <v>40000</v>
      </c>
      <c r="G15" s="80"/>
      <c r="H15" s="80">
        <v>109688</v>
      </c>
      <c r="I15" s="108"/>
      <c r="J15" s="80">
        <v>71025</v>
      </c>
      <c r="K15" s="79"/>
    </row>
    <row r="16" spans="1:11" x14ac:dyDescent="0.25">
      <c r="A16" s="86">
        <v>6</v>
      </c>
      <c r="B16" s="119">
        <v>5831</v>
      </c>
      <c r="C16" s="103" t="s">
        <v>83</v>
      </c>
      <c r="D16" s="82">
        <v>0</v>
      </c>
      <c r="E16" s="108"/>
      <c r="F16" s="82">
        <v>0</v>
      </c>
      <c r="G16" s="82"/>
      <c r="H16" s="80">
        <v>0</v>
      </c>
      <c r="I16" s="108"/>
      <c r="J16" s="82">
        <v>0</v>
      </c>
      <c r="K16" s="79"/>
    </row>
    <row r="17" spans="1:14" x14ac:dyDescent="0.25">
      <c r="C17" s="103"/>
      <c r="D17" s="82"/>
      <c r="E17" s="108"/>
      <c r="F17" s="82"/>
      <c r="G17" s="82"/>
      <c r="H17" s="82"/>
      <c r="I17" s="108"/>
      <c r="J17" s="82"/>
      <c r="K17" s="79"/>
    </row>
    <row r="18" spans="1:14" x14ac:dyDescent="0.25">
      <c r="A18" s="86">
        <v>7</v>
      </c>
      <c r="C18" s="103" t="s">
        <v>84</v>
      </c>
      <c r="D18" s="83">
        <f>SUM(D15:D17)</f>
        <v>107345</v>
      </c>
      <c r="E18" s="108"/>
      <c r="F18" s="83">
        <f>SUM(F15:F17)</f>
        <v>40000</v>
      </c>
      <c r="G18" s="82"/>
      <c r="H18" s="83">
        <f>SUM(H15:H17)</f>
        <v>109688</v>
      </c>
      <c r="I18" s="108"/>
      <c r="J18" s="83">
        <f>SUM(J15:J17)</f>
        <v>71025</v>
      </c>
      <c r="K18" s="79"/>
    </row>
    <row r="19" spans="1:14" x14ac:dyDescent="0.25">
      <c r="C19" s="103"/>
      <c r="D19" s="82"/>
      <c r="E19" s="108"/>
      <c r="F19" s="82"/>
      <c r="G19" s="82"/>
      <c r="H19" s="82"/>
      <c r="I19" s="108"/>
      <c r="J19" s="82"/>
      <c r="K19" s="79"/>
    </row>
    <row r="20" spans="1:14" x14ac:dyDescent="0.25">
      <c r="B20" s="104" t="s">
        <v>85</v>
      </c>
      <c r="C20" s="103"/>
      <c r="D20" s="82"/>
      <c r="E20" s="108"/>
      <c r="F20" s="82"/>
      <c r="G20" s="82"/>
      <c r="H20" s="82"/>
      <c r="I20" s="108"/>
      <c r="J20" s="82"/>
      <c r="K20" s="79"/>
    </row>
    <row r="21" spans="1:14" x14ac:dyDescent="0.25">
      <c r="A21" s="86">
        <v>8</v>
      </c>
      <c r="B21" s="103">
        <v>5921</v>
      </c>
      <c r="C21" s="103" t="s">
        <v>180</v>
      </c>
      <c r="D21" s="82">
        <v>3206191</v>
      </c>
      <c r="E21" s="108"/>
      <c r="F21" s="82">
        <v>5410575</v>
      </c>
      <c r="G21" s="82"/>
      <c r="H21" s="82">
        <v>2725036</v>
      </c>
      <c r="I21" s="108"/>
      <c r="J21" s="82">
        <v>3390683</v>
      </c>
      <c r="K21" s="79"/>
    </row>
    <row r="22" spans="1:14" x14ac:dyDescent="0.25">
      <c r="A22" s="86">
        <v>9</v>
      </c>
      <c r="B22" s="103">
        <v>5922</v>
      </c>
      <c r="C22" s="103" t="s">
        <v>181</v>
      </c>
      <c r="D22" s="82">
        <v>13124227</v>
      </c>
      <c r="E22" s="108"/>
      <c r="F22" s="82">
        <v>21591311</v>
      </c>
      <c r="G22" s="82"/>
      <c r="H22" s="82">
        <v>8374075</v>
      </c>
      <c r="I22" s="108"/>
      <c r="J22" s="82">
        <v>11657076</v>
      </c>
      <c r="K22" s="79"/>
    </row>
    <row r="23" spans="1:14" x14ac:dyDescent="0.25">
      <c r="A23" s="86">
        <v>10</v>
      </c>
      <c r="B23" s="103">
        <v>5923</v>
      </c>
      <c r="C23" s="103" t="s">
        <v>182</v>
      </c>
      <c r="D23" s="82">
        <v>1327758</v>
      </c>
      <c r="E23" s="108"/>
      <c r="F23" s="82">
        <v>1343008</v>
      </c>
      <c r="G23" s="82"/>
      <c r="H23" s="82">
        <v>1016966</v>
      </c>
      <c r="I23" s="108"/>
      <c r="J23" s="82">
        <v>1800357</v>
      </c>
      <c r="K23" s="79"/>
    </row>
    <row r="24" spans="1:14" x14ac:dyDescent="0.25">
      <c r="A24" s="86">
        <v>11</v>
      </c>
      <c r="B24" s="103">
        <v>5939</v>
      </c>
      <c r="C24" s="103" t="s">
        <v>183</v>
      </c>
      <c r="D24" s="82">
        <v>1362453</v>
      </c>
      <c r="E24" s="108"/>
      <c r="F24" s="82">
        <v>414108</v>
      </c>
      <c r="G24" s="82"/>
      <c r="H24" s="82"/>
      <c r="I24" s="108"/>
      <c r="J24" s="82">
        <v>507126</v>
      </c>
      <c r="K24" s="79"/>
    </row>
    <row r="25" spans="1:14" x14ac:dyDescent="0.25">
      <c r="A25" s="86">
        <v>12</v>
      </c>
      <c r="B25" s="104"/>
      <c r="C25" s="103" t="s">
        <v>91</v>
      </c>
      <c r="D25" s="83">
        <f>SUM(D21:D24)</f>
        <v>19020629</v>
      </c>
      <c r="E25" s="108"/>
      <c r="F25" s="83">
        <f>SUM(F21:F24)</f>
        <v>28759002</v>
      </c>
      <c r="G25" s="82"/>
      <c r="H25" s="83">
        <f>SUM(H21:H24)</f>
        <v>12116077</v>
      </c>
      <c r="I25" s="108"/>
      <c r="J25" s="83">
        <f>SUM(J21:J24)</f>
        <v>17355242</v>
      </c>
      <c r="K25" s="79"/>
    </row>
    <row r="26" spans="1:14" x14ac:dyDescent="0.25">
      <c r="C26" s="87"/>
      <c r="D26" s="108"/>
      <c r="E26" s="108"/>
      <c r="F26" s="82"/>
      <c r="G26" s="108"/>
      <c r="H26" s="108"/>
      <c r="I26" s="108"/>
      <c r="J26" s="82"/>
      <c r="K26" s="79"/>
    </row>
    <row r="27" spans="1:14" x14ac:dyDescent="0.25">
      <c r="A27" s="86">
        <v>13</v>
      </c>
      <c r="C27" s="104" t="s">
        <v>15</v>
      </c>
      <c r="D27" s="107">
        <f>+D25+D18+D12</f>
        <v>21081832</v>
      </c>
      <c r="E27" s="108"/>
      <c r="F27" s="107">
        <f>+F25+F18+F12</f>
        <v>30683847</v>
      </c>
      <c r="G27" s="108"/>
      <c r="H27" s="107">
        <f>+H25+H18+H12</f>
        <v>22333608</v>
      </c>
      <c r="I27" s="108"/>
      <c r="J27" s="107">
        <f>+J25+J18+J12</f>
        <v>28042667</v>
      </c>
      <c r="K27" s="79"/>
    </row>
    <row r="28" spans="1:14" x14ac:dyDescent="0.25">
      <c r="C28" s="95"/>
      <c r="D28" s="108"/>
      <c r="E28" s="108"/>
      <c r="F28" s="108"/>
      <c r="G28" s="108"/>
      <c r="H28" s="108"/>
      <c r="I28" s="108"/>
      <c r="J28" s="108"/>
      <c r="K28" s="79"/>
    </row>
    <row r="29" spans="1:14" x14ac:dyDescent="0.25">
      <c r="B29" s="100" t="s">
        <v>16</v>
      </c>
      <c r="D29" s="108"/>
      <c r="E29" s="108"/>
      <c r="F29" s="108"/>
      <c r="G29" s="108"/>
      <c r="H29" s="108"/>
      <c r="I29" s="108"/>
      <c r="J29" s="108"/>
      <c r="K29" s="79"/>
      <c r="N29" s="121"/>
    </row>
    <row r="30" spans="1:14" x14ac:dyDescent="0.25">
      <c r="A30" s="86">
        <v>14</v>
      </c>
      <c r="B30" s="87" t="s">
        <v>162</v>
      </c>
      <c r="C30" s="103" t="s">
        <v>184</v>
      </c>
      <c r="D30" s="80">
        <v>7738819</v>
      </c>
      <c r="E30" s="80"/>
      <c r="F30" s="80">
        <v>10313698</v>
      </c>
      <c r="G30" s="80"/>
      <c r="H30" s="80">
        <v>9764384</v>
      </c>
      <c r="I30" s="80"/>
      <c r="J30" s="80">
        <v>11514290</v>
      </c>
      <c r="K30" s="84"/>
      <c r="N30" s="122"/>
    </row>
    <row r="31" spans="1:14" x14ac:dyDescent="0.25">
      <c r="A31" s="86">
        <v>15</v>
      </c>
      <c r="B31" s="87" t="s">
        <v>164</v>
      </c>
      <c r="C31" s="103" t="s">
        <v>185</v>
      </c>
      <c r="D31" s="80">
        <v>4091020</v>
      </c>
      <c r="E31" s="80"/>
      <c r="F31" s="80">
        <v>4340291</v>
      </c>
      <c r="G31" s="80"/>
      <c r="H31" s="80">
        <v>3709491</v>
      </c>
      <c r="I31" s="80"/>
      <c r="J31" s="80">
        <v>14269800</v>
      </c>
      <c r="K31" s="84"/>
    </row>
    <row r="32" spans="1:14" x14ac:dyDescent="0.25">
      <c r="A32" s="86">
        <v>16</v>
      </c>
      <c r="B32" s="87" t="s">
        <v>166</v>
      </c>
      <c r="C32" s="103" t="s">
        <v>186</v>
      </c>
      <c r="D32" s="80">
        <v>7305428</v>
      </c>
      <c r="E32" s="80"/>
      <c r="F32" s="80">
        <v>13878962</v>
      </c>
      <c r="G32" s="80"/>
      <c r="H32" s="80">
        <v>8582597</v>
      </c>
      <c r="I32" s="80"/>
      <c r="J32" s="80">
        <v>1860357</v>
      </c>
      <c r="K32" s="84"/>
    </row>
    <row r="33" spans="1:12" x14ac:dyDescent="0.25">
      <c r="A33" s="86">
        <v>17</v>
      </c>
      <c r="B33" s="87" t="s">
        <v>168</v>
      </c>
      <c r="C33" s="103" t="s">
        <v>187</v>
      </c>
      <c r="D33" s="80">
        <v>79851</v>
      </c>
      <c r="E33" s="80"/>
      <c r="F33" s="80">
        <v>60900</v>
      </c>
      <c r="G33" s="80"/>
      <c r="H33" s="80">
        <v>157252</v>
      </c>
      <c r="I33" s="80"/>
      <c r="J33" s="80">
        <v>1887000</v>
      </c>
      <c r="K33" s="84"/>
    </row>
    <row r="34" spans="1:12" x14ac:dyDescent="0.25">
      <c r="A34" s="86">
        <v>18</v>
      </c>
      <c r="B34" s="87" t="s">
        <v>171</v>
      </c>
      <c r="C34" s="103" t="s">
        <v>172</v>
      </c>
      <c r="D34" s="80">
        <v>51960</v>
      </c>
      <c r="E34" s="80"/>
      <c r="F34" s="80">
        <v>2000000</v>
      </c>
      <c r="G34" s="80"/>
      <c r="H34" s="80">
        <v>0</v>
      </c>
      <c r="I34" s="80"/>
      <c r="J34" s="80">
        <v>8010000</v>
      </c>
      <c r="K34" s="84"/>
    </row>
    <row r="35" spans="1:12" x14ac:dyDescent="0.25">
      <c r="A35" s="86">
        <v>19</v>
      </c>
      <c r="C35" s="100" t="s">
        <v>37</v>
      </c>
      <c r="D35" s="81">
        <f>SUM(D30:D34)</f>
        <v>19267078</v>
      </c>
      <c r="E35" s="85"/>
      <c r="F35" s="81">
        <f>SUM(F30:F34)</f>
        <v>30593851</v>
      </c>
      <c r="G35" s="85"/>
      <c r="H35" s="81">
        <f>SUM(H30:H34)</f>
        <v>22213724</v>
      </c>
      <c r="I35" s="80"/>
      <c r="J35" s="81">
        <f>SUM(J30:J34)</f>
        <v>37541447</v>
      </c>
      <c r="K35" s="84"/>
      <c r="L35" s="95"/>
    </row>
    <row r="36" spans="1:12" x14ac:dyDescent="0.25">
      <c r="C36" s="95"/>
      <c r="D36" s="108"/>
      <c r="E36" s="108"/>
      <c r="F36" s="108"/>
      <c r="G36" s="108"/>
      <c r="H36" s="108"/>
      <c r="I36" s="108"/>
      <c r="J36" s="108"/>
      <c r="K36" s="79"/>
      <c r="L36" s="95"/>
    </row>
    <row r="37" spans="1:12" x14ac:dyDescent="0.25">
      <c r="C37" s="95"/>
      <c r="D37" s="108"/>
      <c r="E37" s="108"/>
      <c r="F37" s="108"/>
      <c r="G37" s="108"/>
      <c r="H37" s="108"/>
      <c r="I37" s="108"/>
      <c r="J37" s="108"/>
      <c r="K37" s="95"/>
      <c r="L37" s="95"/>
    </row>
    <row r="38" spans="1:12" x14ac:dyDescent="0.25">
      <c r="C38" s="100" t="s">
        <v>58</v>
      </c>
      <c r="D38" s="108"/>
      <c r="E38" s="108"/>
      <c r="F38" s="108"/>
      <c r="G38" s="108"/>
      <c r="H38" s="108"/>
      <c r="I38" s="108"/>
      <c r="J38" s="108"/>
      <c r="K38" s="95"/>
      <c r="L38" s="95"/>
    </row>
    <row r="39" spans="1:12" x14ac:dyDescent="0.25">
      <c r="A39" s="86">
        <v>20</v>
      </c>
      <c r="C39" s="100" t="s">
        <v>59</v>
      </c>
      <c r="D39" s="107">
        <f>+D27-D35</f>
        <v>1814754</v>
      </c>
      <c r="E39" s="108"/>
      <c r="F39" s="107">
        <f>+F27-F35</f>
        <v>89996</v>
      </c>
      <c r="G39" s="108"/>
      <c r="H39" s="107">
        <f>+H27-H35</f>
        <v>119884</v>
      </c>
      <c r="I39" s="108"/>
      <c r="J39" s="107">
        <f>+J27-J35</f>
        <v>-9498780</v>
      </c>
      <c r="K39" s="95"/>
      <c r="L39" s="95"/>
    </row>
    <row r="40" spans="1:12" x14ac:dyDescent="0.25">
      <c r="C40" s="100"/>
      <c r="D40" s="108"/>
      <c r="E40" s="108"/>
      <c r="F40" s="108"/>
      <c r="G40" s="108"/>
      <c r="H40" s="108"/>
      <c r="I40" s="108"/>
      <c r="J40" s="108"/>
      <c r="K40" s="95"/>
      <c r="L40" s="95"/>
    </row>
    <row r="41" spans="1:12" x14ac:dyDescent="0.25">
      <c r="C41" s="100" t="s">
        <v>46</v>
      </c>
      <c r="D41" s="108"/>
      <c r="E41" s="108"/>
      <c r="F41" s="108"/>
      <c r="G41" s="108"/>
      <c r="H41" s="108"/>
      <c r="I41" s="108"/>
      <c r="J41" s="108"/>
      <c r="K41" s="95"/>
      <c r="L41" s="95"/>
    </row>
    <row r="42" spans="1:12" x14ac:dyDescent="0.25">
      <c r="A42" s="86">
        <v>21</v>
      </c>
      <c r="C42" s="95" t="s">
        <v>41</v>
      </c>
      <c r="D42" s="108">
        <v>2325</v>
      </c>
      <c r="E42" s="108"/>
      <c r="F42" s="108">
        <v>0</v>
      </c>
      <c r="G42" s="108"/>
      <c r="H42" s="108">
        <v>0</v>
      </c>
      <c r="I42" s="108"/>
      <c r="J42" s="108">
        <v>0</v>
      </c>
      <c r="K42" s="95"/>
      <c r="L42" s="95"/>
    </row>
    <row r="43" spans="1:12" x14ac:dyDescent="0.25">
      <c r="A43" s="86">
        <v>22</v>
      </c>
      <c r="C43" s="95" t="s">
        <v>42</v>
      </c>
      <c r="D43" s="108">
        <v>0</v>
      </c>
      <c r="E43" s="108"/>
      <c r="F43" s="108">
        <v>0</v>
      </c>
      <c r="G43" s="108"/>
      <c r="H43" s="108">
        <v>0</v>
      </c>
      <c r="I43" s="108"/>
      <c r="J43" s="108">
        <v>0</v>
      </c>
      <c r="K43" s="95"/>
      <c r="L43" s="95"/>
    </row>
    <row r="44" spans="1:12" x14ac:dyDescent="0.25">
      <c r="A44" s="86">
        <v>23</v>
      </c>
      <c r="C44" s="100" t="s">
        <v>43</v>
      </c>
      <c r="D44" s="110">
        <f>SUM(D42:D43)</f>
        <v>2325</v>
      </c>
      <c r="E44" s="108"/>
      <c r="F44" s="110">
        <f>SUM(F42:F43)</f>
        <v>0</v>
      </c>
      <c r="G44" s="108"/>
      <c r="H44" s="110">
        <f>SUM(H42:H43)</f>
        <v>0</v>
      </c>
      <c r="I44" s="108"/>
      <c r="J44" s="110">
        <f>SUM(J42:J43)</f>
        <v>0</v>
      </c>
      <c r="K44" s="95"/>
      <c r="L44" s="95"/>
    </row>
    <row r="45" spans="1:12" x14ac:dyDescent="0.25">
      <c r="C45" s="95"/>
      <c r="D45" s="108"/>
      <c r="E45" s="108"/>
      <c r="F45" s="108"/>
      <c r="G45" s="108"/>
      <c r="H45" s="108"/>
      <c r="I45" s="108"/>
      <c r="J45" s="108"/>
      <c r="K45" s="95"/>
    </row>
    <row r="46" spans="1:12" x14ac:dyDescent="0.25">
      <c r="C46" s="100" t="s">
        <v>188</v>
      </c>
      <c r="D46" s="108"/>
      <c r="E46" s="108"/>
      <c r="F46" s="108"/>
      <c r="G46" s="108"/>
      <c r="H46" s="108"/>
      <c r="I46" s="108"/>
      <c r="J46" s="108"/>
      <c r="K46" s="95"/>
    </row>
    <row r="47" spans="1:12" x14ac:dyDescent="0.25">
      <c r="C47" s="100" t="s">
        <v>189</v>
      </c>
      <c r="D47" s="108"/>
      <c r="E47" s="108"/>
      <c r="F47" s="108"/>
      <c r="G47" s="108"/>
      <c r="H47" s="108"/>
      <c r="I47" s="108"/>
      <c r="J47" s="108"/>
      <c r="K47" s="95"/>
    </row>
    <row r="48" spans="1:12" ht="15.75" thickBot="1" x14ac:dyDescent="0.3">
      <c r="A48" s="86">
        <v>24</v>
      </c>
      <c r="C48" s="100" t="s">
        <v>190</v>
      </c>
      <c r="D48" s="112">
        <f>+D39+D44</f>
        <v>1817079</v>
      </c>
      <c r="E48" s="113"/>
      <c r="F48" s="112">
        <f>+F39+F44</f>
        <v>89996</v>
      </c>
      <c r="G48" s="113"/>
      <c r="H48" s="113">
        <f>+H39+H44</f>
        <v>119884</v>
      </c>
      <c r="I48" s="114"/>
      <c r="J48" s="112">
        <f>+J39+J44</f>
        <v>-9498780</v>
      </c>
      <c r="K48" s="95"/>
    </row>
    <row r="49" spans="3:11" ht="15.75" thickTop="1" x14ac:dyDescent="0.25">
      <c r="C49" s="95"/>
      <c r="D49" s="108"/>
      <c r="E49" s="108"/>
      <c r="F49" s="108"/>
      <c r="G49" s="108"/>
      <c r="H49" s="108"/>
      <c r="I49" s="95"/>
      <c r="J49" s="108"/>
      <c r="K49" s="95"/>
    </row>
    <row r="50" spans="3:11" hidden="1" x14ac:dyDescent="0.25">
      <c r="C50" s="103" t="s">
        <v>48</v>
      </c>
      <c r="D50" s="115">
        <v>2495643</v>
      </c>
      <c r="E50" s="116"/>
      <c r="F50" s="108">
        <f>+D51</f>
        <v>4312722</v>
      </c>
      <c r="G50" s="108"/>
      <c r="H50" s="108">
        <f>+D51</f>
        <v>4312722</v>
      </c>
      <c r="I50" s="95"/>
      <c r="J50" s="108">
        <f>+F51</f>
        <v>4402718</v>
      </c>
      <c r="K50" s="95"/>
    </row>
    <row r="51" spans="3:11" ht="15.75" hidden="1" thickBot="1" x14ac:dyDescent="0.3">
      <c r="C51" s="100" t="s">
        <v>49</v>
      </c>
      <c r="D51" s="40">
        <f>SUM(D48:D50)</f>
        <v>4312722</v>
      </c>
      <c r="E51" s="117"/>
      <c r="F51" s="40">
        <f>SUM(F48:F50)</f>
        <v>4402718</v>
      </c>
      <c r="G51" s="117"/>
      <c r="H51" s="40">
        <f>SUM(H48:H50)</f>
        <v>4432606</v>
      </c>
      <c r="I51" s="95"/>
      <c r="J51" s="40">
        <f>SUM(J48:J50)</f>
        <v>-5096062</v>
      </c>
      <c r="K51" s="95"/>
    </row>
    <row r="52" spans="3:11" hidden="1" x14ac:dyDescent="0.25">
      <c r="C52" s="95"/>
      <c r="D52" s="101"/>
      <c r="E52" s="92"/>
      <c r="F52" s="101"/>
      <c r="G52" s="101"/>
      <c r="H52" s="101"/>
      <c r="I52" s="95"/>
      <c r="J52" s="101"/>
      <c r="K52" s="95"/>
    </row>
    <row r="53" spans="3:11" x14ac:dyDescent="0.25">
      <c r="J53" s="101"/>
    </row>
    <row r="54" spans="3:11" x14ac:dyDescent="0.25">
      <c r="J54" s="101"/>
    </row>
    <row r="55" spans="3:11" x14ac:dyDescent="0.25">
      <c r="J55" s="101"/>
    </row>
    <row r="56" spans="3:11" x14ac:dyDescent="0.25">
      <c r="J56" s="101"/>
    </row>
    <row r="57" spans="3:11" x14ac:dyDescent="0.25">
      <c r="J57" s="101"/>
    </row>
    <row r="58" spans="3:11" x14ac:dyDescent="0.25">
      <c r="J58" s="101"/>
    </row>
    <row r="77" spans="12:12" x14ac:dyDescent="0.25">
      <c r="L77" s="88" t="str">
        <f>IF(D77=0,"n/a",(+J77-D77)/D77)</f>
        <v>n/a</v>
      </c>
    </row>
    <row r="78" spans="12:12" x14ac:dyDescent="0.25">
      <c r="L78" s="123" t="str">
        <f>IF(D78=0,"n/a",(+J78-D78)/D78)</f>
        <v>n/a</v>
      </c>
    </row>
    <row r="115" spans="12:12" x14ac:dyDescent="0.25">
      <c r="L115" s="88" t="str">
        <f>IF(D115=0,"n/a",(+J115-D115)/D115)</f>
        <v>n/a</v>
      </c>
    </row>
  </sheetData>
  <sheetProtection algorithmName="SHA-512" hashValue="R/D04bQN/mtiniF84IcgAhCJsNX48WHgP6kKoPG1ZIFnI28acMcpYQAgK5ziV5Uf6n0N89yHBWrKpUrbZELPEw==" saltValue="foPaWWNY+DQMtpTtVRlk1g==" spinCount="100000" sheet="1" objects="1" scenarios="1"/>
  <mergeCells count="3">
    <mergeCell ref="C1:J1"/>
    <mergeCell ref="C2:J2"/>
    <mergeCell ref="C3:J3"/>
  </mergeCells>
  <pageMargins left="0.7" right="0.7" top="0.75" bottom="0.75" header="0.3" footer="0.3"/>
  <pageSetup scale="89" firstPageNumber="7" orientation="portrait" r:id="rId1"/>
  <headerFooter>
    <oddFooter>&amp;C&amp;"Arial,Regular"&amp;10-8-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491C-302B-431F-B727-C5D265192021}">
  <sheetPr>
    <pageSetUpPr fitToPage="1"/>
  </sheetPr>
  <dimension ref="A1:N52"/>
  <sheetViews>
    <sheetView zoomScaleNormal="100" workbookViewId="0"/>
  </sheetViews>
  <sheetFormatPr defaultColWidth="9.140625" defaultRowHeight="15" x14ac:dyDescent="0.25"/>
  <cols>
    <col min="1" max="1" width="5.85546875" style="86" customWidth="1"/>
    <col min="2" max="2" width="7" style="87" customWidth="1"/>
    <col min="3" max="3" width="40.42578125" style="87" customWidth="1"/>
    <col min="4" max="4" width="14" style="87" customWidth="1"/>
    <col min="5" max="5" width="2" style="87" customWidth="1"/>
    <col min="6" max="6" width="14.28515625" style="87" customWidth="1"/>
    <col min="7" max="7" width="2.7109375" style="87" customWidth="1"/>
    <col min="8" max="8" width="13.140625" style="87" hidden="1" customWidth="1"/>
    <col min="9" max="9" width="2.7109375" style="87" hidden="1" customWidth="1"/>
    <col min="10" max="10" width="14" style="87" customWidth="1"/>
    <col min="11" max="11" width="9.140625" style="87"/>
    <col min="12" max="13" width="9.140625" style="88"/>
    <col min="14" max="14" width="10" style="88" bestFit="1" customWidth="1"/>
    <col min="15" max="16384" width="9.140625" style="88"/>
  </cols>
  <sheetData>
    <row r="1" spans="1:11" x14ac:dyDescent="0.25">
      <c r="C1" s="230" t="s">
        <v>0</v>
      </c>
      <c r="D1" s="230"/>
      <c r="E1" s="230"/>
      <c r="F1" s="230"/>
      <c r="G1" s="230"/>
      <c r="H1" s="230"/>
      <c r="I1" s="230"/>
      <c r="J1" s="230"/>
    </row>
    <row r="2" spans="1:11" x14ac:dyDescent="0.25">
      <c r="B2" s="230" t="s">
        <v>191</v>
      </c>
      <c r="C2" s="230"/>
      <c r="D2" s="230"/>
      <c r="E2" s="230"/>
      <c r="F2" s="230"/>
      <c r="G2" s="230"/>
      <c r="H2" s="230"/>
      <c r="I2" s="230"/>
      <c r="J2" s="230"/>
    </row>
    <row r="3" spans="1:11" x14ac:dyDescent="0.25">
      <c r="C3" s="239"/>
      <c r="D3" s="239"/>
      <c r="E3" s="239"/>
      <c r="F3" s="239"/>
      <c r="G3" s="239"/>
      <c r="H3" s="239"/>
      <c r="I3" s="239"/>
      <c r="J3" s="239"/>
    </row>
    <row r="4" spans="1:11" x14ac:dyDescent="0.25">
      <c r="C4" s="89" t="s">
        <v>215</v>
      </c>
      <c r="D4" s="90">
        <v>0.38090000000000002</v>
      </c>
      <c r="E4" s="89"/>
      <c r="F4" s="90">
        <v>0.38090000000000002</v>
      </c>
      <c r="G4" s="89"/>
      <c r="H4" s="91">
        <v>0.38</v>
      </c>
      <c r="I4" s="92"/>
      <c r="J4" s="90">
        <v>0.38090000000000002</v>
      </c>
    </row>
    <row r="5" spans="1:11" x14ac:dyDescent="0.25">
      <c r="C5" s="89"/>
      <c r="D5" s="93"/>
      <c r="E5" s="89"/>
      <c r="F5" s="89"/>
      <c r="G5" s="89"/>
      <c r="H5" s="89"/>
      <c r="I5" s="92"/>
      <c r="J5" s="93"/>
    </row>
    <row r="6" spans="1:11" x14ac:dyDescent="0.25">
      <c r="C6" s="89"/>
      <c r="D6" s="94" t="s">
        <v>192</v>
      </c>
      <c r="E6" s="95"/>
      <c r="F6" s="96" t="s">
        <v>173</v>
      </c>
      <c r="G6" s="96"/>
      <c r="H6" s="96" t="s">
        <v>174</v>
      </c>
      <c r="I6" s="97"/>
      <c r="J6" s="94" t="s">
        <v>173</v>
      </c>
    </row>
    <row r="7" spans="1:11" x14ac:dyDescent="0.25">
      <c r="C7" s="89"/>
      <c r="D7" s="96" t="s">
        <v>54</v>
      </c>
      <c r="E7" s="97"/>
      <c r="F7" s="96" t="s">
        <v>176</v>
      </c>
      <c r="G7" s="96"/>
      <c r="H7" s="98" t="s">
        <v>54</v>
      </c>
      <c r="I7" s="95"/>
      <c r="J7" s="96" t="s">
        <v>176</v>
      </c>
    </row>
    <row r="8" spans="1:11" x14ac:dyDescent="0.25">
      <c r="C8" s="95"/>
      <c r="D8" s="99" t="s">
        <v>56</v>
      </c>
      <c r="E8" s="97"/>
      <c r="F8" s="99" t="s">
        <v>57</v>
      </c>
      <c r="G8" s="96"/>
      <c r="H8" s="99" t="s">
        <v>177</v>
      </c>
      <c r="I8" s="95"/>
      <c r="J8" s="99" t="s">
        <v>200</v>
      </c>
    </row>
    <row r="9" spans="1:11" x14ac:dyDescent="0.25">
      <c r="B9" s="100" t="s">
        <v>10</v>
      </c>
      <c r="D9" s="101"/>
      <c r="E9" s="92"/>
      <c r="F9" s="101"/>
      <c r="G9" s="101"/>
      <c r="H9" s="101"/>
      <c r="I9" s="95"/>
      <c r="J9" s="101"/>
    </row>
    <row r="10" spans="1:11" x14ac:dyDescent="0.25">
      <c r="A10" s="86" t="s">
        <v>9</v>
      </c>
      <c r="B10" s="100" t="s">
        <v>61</v>
      </c>
      <c r="D10" s="101"/>
      <c r="E10" s="92"/>
      <c r="F10" s="101"/>
      <c r="G10" s="101"/>
      <c r="H10" s="101"/>
      <c r="I10" s="95"/>
      <c r="J10" s="101"/>
      <c r="K10" s="102"/>
    </row>
    <row r="11" spans="1:11" x14ac:dyDescent="0.25">
      <c r="A11" s="86">
        <v>1</v>
      </c>
      <c r="B11" s="87">
        <v>5711</v>
      </c>
      <c r="C11" s="103" t="s">
        <v>193</v>
      </c>
      <c r="D11" s="32">
        <v>167504782</v>
      </c>
      <c r="E11" s="32"/>
      <c r="F11" s="32">
        <v>160876622</v>
      </c>
      <c r="G11" s="32"/>
      <c r="H11" s="32">
        <v>124293111</v>
      </c>
      <c r="I11" s="32"/>
      <c r="J11" s="32">
        <v>203761638</v>
      </c>
      <c r="K11" s="102"/>
    </row>
    <row r="12" spans="1:11" x14ac:dyDescent="0.25">
      <c r="A12" s="86">
        <v>2</v>
      </c>
      <c r="B12" s="87">
        <v>5712</v>
      </c>
      <c r="C12" s="103" t="s">
        <v>194</v>
      </c>
      <c r="D12" s="34">
        <v>-505287</v>
      </c>
      <c r="E12" s="32"/>
      <c r="F12" s="34">
        <v>1000000</v>
      </c>
      <c r="G12" s="34"/>
      <c r="H12" s="34">
        <v>909867</v>
      </c>
      <c r="I12" s="32"/>
      <c r="J12" s="34">
        <v>500000</v>
      </c>
      <c r="K12" s="102"/>
    </row>
    <row r="13" spans="1:11" x14ac:dyDescent="0.25">
      <c r="A13" s="86">
        <v>3</v>
      </c>
      <c r="B13" s="87">
        <v>5719</v>
      </c>
      <c r="C13" s="103" t="s">
        <v>64</v>
      </c>
      <c r="D13" s="34">
        <v>522814</v>
      </c>
      <c r="E13" s="32"/>
      <c r="F13" s="34">
        <v>1000000</v>
      </c>
      <c r="G13" s="34"/>
      <c r="H13" s="34">
        <v>478185</v>
      </c>
      <c r="I13" s="32"/>
      <c r="J13" s="34">
        <v>500000</v>
      </c>
      <c r="K13" s="102"/>
    </row>
    <row r="14" spans="1:11" x14ac:dyDescent="0.25">
      <c r="A14" s="86">
        <v>4</v>
      </c>
      <c r="B14" s="87">
        <v>5742</v>
      </c>
      <c r="C14" s="103" t="s">
        <v>66</v>
      </c>
      <c r="D14" s="34">
        <v>103521</v>
      </c>
      <c r="E14" s="32"/>
      <c r="F14" s="34">
        <v>135000</v>
      </c>
      <c r="G14" s="34"/>
      <c r="H14" s="34">
        <v>510745</v>
      </c>
      <c r="I14" s="32"/>
      <c r="J14" s="34">
        <v>3127600</v>
      </c>
      <c r="K14" s="102"/>
    </row>
    <row r="15" spans="1:11" x14ac:dyDescent="0.25">
      <c r="A15" s="86">
        <v>5</v>
      </c>
      <c r="B15" s="87">
        <v>5749</v>
      </c>
      <c r="C15" s="103" t="s">
        <v>205</v>
      </c>
      <c r="D15" s="34">
        <v>16408</v>
      </c>
      <c r="E15" s="32"/>
      <c r="F15" s="34">
        <v>0</v>
      </c>
      <c r="G15" s="34"/>
      <c r="H15" s="34"/>
      <c r="I15" s="32"/>
      <c r="J15" s="34">
        <v>0</v>
      </c>
      <c r="K15" s="102"/>
    </row>
    <row r="16" spans="1:11" x14ac:dyDescent="0.25">
      <c r="C16" s="103"/>
      <c r="D16" s="34"/>
      <c r="E16" s="32"/>
      <c r="F16" s="34"/>
      <c r="G16" s="34"/>
      <c r="H16" s="34"/>
      <c r="I16" s="32"/>
      <c r="J16" s="34"/>
      <c r="K16" s="102"/>
    </row>
    <row r="17" spans="1:14" x14ac:dyDescent="0.25">
      <c r="B17" s="100" t="s">
        <v>78</v>
      </c>
      <c r="C17" s="103"/>
      <c r="D17" s="34"/>
      <c r="E17" s="32"/>
      <c r="F17" s="34"/>
      <c r="G17" s="34"/>
      <c r="H17" s="34"/>
      <c r="I17" s="32"/>
      <c r="J17" s="34"/>
      <c r="K17" s="102"/>
    </row>
    <row r="18" spans="1:14" x14ac:dyDescent="0.25">
      <c r="A18" s="86">
        <v>6</v>
      </c>
      <c r="B18" s="87">
        <v>5829</v>
      </c>
      <c r="C18" s="103" t="s">
        <v>195</v>
      </c>
      <c r="D18" s="34">
        <v>1578452</v>
      </c>
      <c r="E18" s="32"/>
      <c r="F18" s="34">
        <v>0</v>
      </c>
      <c r="G18" s="34"/>
      <c r="H18" s="34">
        <v>2292127</v>
      </c>
      <c r="I18" s="32"/>
      <c r="J18" s="34">
        <v>1500000</v>
      </c>
      <c r="K18" s="102"/>
    </row>
    <row r="19" spans="1:14" x14ac:dyDescent="0.25">
      <c r="C19" s="103"/>
      <c r="D19" s="34"/>
      <c r="E19" s="32"/>
      <c r="F19" s="34"/>
      <c r="G19" s="34"/>
      <c r="H19" s="34"/>
      <c r="I19" s="32"/>
      <c r="J19" s="34"/>
      <c r="K19" s="102"/>
    </row>
    <row r="20" spans="1:14" x14ac:dyDescent="0.25">
      <c r="B20" s="100" t="s">
        <v>85</v>
      </c>
      <c r="C20" s="103"/>
      <c r="D20" s="34"/>
      <c r="E20" s="32"/>
      <c r="F20" s="34"/>
      <c r="G20" s="34"/>
      <c r="H20" s="34"/>
      <c r="I20" s="32"/>
      <c r="J20" s="34"/>
      <c r="K20" s="102"/>
    </row>
    <row r="21" spans="1:14" x14ac:dyDescent="0.25">
      <c r="A21" s="86">
        <v>7</v>
      </c>
      <c r="B21" s="87">
        <v>5949</v>
      </c>
      <c r="C21" s="103" t="s">
        <v>196</v>
      </c>
      <c r="D21" s="34">
        <v>0</v>
      </c>
      <c r="E21" s="32"/>
      <c r="F21" s="34">
        <v>0</v>
      </c>
      <c r="G21" s="34"/>
      <c r="H21" s="34">
        <v>490334</v>
      </c>
      <c r="I21" s="32"/>
      <c r="J21" s="34">
        <v>0</v>
      </c>
      <c r="K21" s="102"/>
    </row>
    <row r="22" spans="1:14" x14ac:dyDescent="0.25">
      <c r="C22" s="103"/>
      <c r="D22" s="34"/>
      <c r="E22" s="101"/>
      <c r="F22" s="34"/>
      <c r="G22" s="34"/>
      <c r="H22" s="34"/>
      <c r="I22" s="95"/>
      <c r="J22" s="34"/>
      <c r="K22" s="102"/>
    </row>
    <row r="23" spans="1:14" x14ac:dyDescent="0.25">
      <c r="A23" s="86">
        <v>8</v>
      </c>
      <c r="C23" s="104" t="s">
        <v>15</v>
      </c>
      <c r="D23" s="105">
        <f>SUM(D11:D22)</f>
        <v>169220690</v>
      </c>
      <c r="E23" s="92"/>
      <c r="F23" s="105">
        <f>SUM(F11:F22)</f>
        <v>163011622</v>
      </c>
      <c r="G23" s="92"/>
      <c r="H23" s="105">
        <f>SUM(H11:H22)</f>
        <v>128974369</v>
      </c>
      <c r="I23" s="95"/>
      <c r="J23" s="105">
        <f>SUM(J11:J22)</f>
        <v>209389238</v>
      </c>
      <c r="K23" s="102"/>
    </row>
    <row r="24" spans="1:14" x14ac:dyDescent="0.25">
      <c r="C24" s="95"/>
      <c r="D24" s="101"/>
      <c r="E24" s="92"/>
      <c r="F24" s="101"/>
      <c r="G24" s="101"/>
      <c r="H24" s="101"/>
      <c r="I24" s="95"/>
      <c r="J24" s="101"/>
      <c r="K24" s="102"/>
    </row>
    <row r="25" spans="1:14" x14ac:dyDescent="0.25">
      <c r="B25" s="100" t="s">
        <v>16</v>
      </c>
      <c r="D25" s="101"/>
      <c r="E25" s="92"/>
      <c r="F25" s="101"/>
      <c r="G25" s="101"/>
      <c r="H25" s="101"/>
      <c r="I25" s="95"/>
      <c r="J25" s="101"/>
      <c r="K25" s="102"/>
    </row>
    <row r="26" spans="1:14" x14ac:dyDescent="0.25">
      <c r="A26" s="86">
        <v>9</v>
      </c>
      <c r="B26" s="87">
        <v>6511</v>
      </c>
      <c r="C26" s="103" t="s">
        <v>197</v>
      </c>
      <c r="D26" s="34">
        <v>89000234</v>
      </c>
      <c r="E26" s="34"/>
      <c r="F26" s="34">
        <v>78607363</v>
      </c>
      <c r="G26" s="34"/>
      <c r="H26" s="34">
        <v>60063384</v>
      </c>
      <c r="I26" s="34"/>
      <c r="J26" s="34">
        <v>158340000</v>
      </c>
      <c r="K26" s="102"/>
    </row>
    <row r="27" spans="1:14" x14ac:dyDescent="0.25">
      <c r="A27" s="86">
        <v>10</v>
      </c>
      <c r="B27" s="87">
        <v>6521</v>
      </c>
      <c r="C27" s="103" t="s">
        <v>198</v>
      </c>
      <c r="D27" s="34">
        <v>65694242</v>
      </c>
      <c r="E27" s="34"/>
      <c r="F27" s="34">
        <v>84204259</v>
      </c>
      <c r="G27" s="34"/>
      <c r="H27" s="34">
        <f>22221481+34204609</f>
        <v>56426090</v>
      </c>
      <c r="I27" s="34"/>
      <c r="J27" s="34">
        <v>49471467</v>
      </c>
      <c r="K27" s="102"/>
    </row>
    <row r="28" spans="1:14" x14ac:dyDescent="0.25">
      <c r="A28" s="86">
        <v>11</v>
      </c>
      <c r="B28" s="87">
        <v>6599</v>
      </c>
      <c r="C28" s="103" t="s">
        <v>199</v>
      </c>
      <c r="D28" s="34">
        <v>589706</v>
      </c>
      <c r="E28" s="34"/>
      <c r="F28" s="34">
        <v>200000</v>
      </c>
      <c r="G28" s="34"/>
      <c r="H28" s="34">
        <v>131014578</v>
      </c>
      <c r="I28" s="34"/>
      <c r="J28" s="34">
        <v>200000</v>
      </c>
      <c r="K28" s="102"/>
    </row>
    <row r="29" spans="1:14" x14ac:dyDescent="0.25">
      <c r="A29" s="86">
        <v>12</v>
      </c>
      <c r="C29" s="100" t="s">
        <v>37</v>
      </c>
      <c r="D29" s="37">
        <f>SUM(D26:D28)</f>
        <v>155284182</v>
      </c>
      <c r="E29" s="38"/>
      <c r="F29" s="37">
        <f>SUM(F26:F28)</f>
        <v>163011622</v>
      </c>
      <c r="G29" s="38"/>
      <c r="H29" s="37">
        <f>SUM(H26:H28)</f>
        <v>247504052</v>
      </c>
      <c r="I29" s="34"/>
      <c r="J29" s="37">
        <f>SUM(J26:J28)</f>
        <v>208011467</v>
      </c>
      <c r="K29" s="102"/>
      <c r="N29" s="106"/>
    </row>
    <row r="30" spans="1:14" x14ac:dyDescent="0.25">
      <c r="C30" s="95"/>
      <c r="D30" s="101"/>
      <c r="E30" s="92"/>
      <c r="F30" s="101"/>
      <c r="G30" s="101"/>
      <c r="H30" s="101"/>
      <c r="I30" s="95"/>
      <c r="J30" s="101"/>
      <c r="K30" s="102"/>
    </row>
    <row r="31" spans="1:14" x14ac:dyDescent="0.25">
      <c r="C31" s="95"/>
      <c r="D31" s="101"/>
      <c r="E31" s="92"/>
      <c r="F31" s="101"/>
      <c r="G31" s="101"/>
      <c r="H31" s="101"/>
      <c r="I31" s="95"/>
      <c r="J31" s="101"/>
      <c r="K31" s="102"/>
    </row>
    <row r="32" spans="1:14" x14ac:dyDescent="0.25">
      <c r="C32" s="100" t="s">
        <v>58</v>
      </c>
      <c r="D32" s="101"/>
      <c r="E32" s="92"/>
      <c r="F32" s="101"/>
      <c r="G32" s="101"/>
      <c r="H32" s="101"/>
      <c r="I32" s="95"/>
      <c r="J32" s="101"/>
      <c r="K32" s="102"/>
    </row>
    <row r="33" spans="1:11" x14ac:dyDescent="0.25">
      <c r="A33" s="86">
        <v>13</v>
      </c>
      <c r="C33" s="100" t="s">
        <v>59</v>
      </c>
      <c r="D33" s="107">
        <f>+D23-D29</f>
        <v>13936508</v>
      </c>
      <c r="E33" s="92"/>
      <c r="F33" s="107">
        <f>+F23-F29</f>
        <v>0</v>
      </c>
      <c r="G33" s="108"/>
      <c r="H33" s="107">
        <f>+H23-H29</f>
        <v>-118529683</v>
      </c>
      <c r="I33" s="95"/>
      <c r="J33" s="107">
        <f>+J23-J29</f>
        <v>1377771</v>
      </c>
      <c r="K33" s="102"/>
    </row>
    <row r="34" spans="1:11" x14ac:dyDescent="0.25">
      <c r="C34" s="100"/>
      <c r="D34" s="101"/>
      <c r="E34" s="92"/>
      <c r="F34" s="101"/>
      <c r="G34" s="101"/>
      <c r="H34" s="101"/>
      <c r="I34" s="95"/>
      <c r="J34" s="101"/>
      <c r="K34" s="102"/>
    </row>
    <row r="35" spans="1:11" x14ac:dyDescent="0.25">
      <c r="C35" s="100" t="s">
        <v>46</v>
      </c>
      <c r="D35" s="101"/>
      <c r="E35" s="92"/>
      <c r="F35" s="101"/>
      <c r="G35" s="101"/>
      <c r="H35" s="101"/>
      <c r="I35" s="95"/>
      <c r="J35" s="101"/>
      <c r="K35" s="102"/>
    </row>
    <row r="36" spans="1:11" x14ac:dyDescent="0.25">
      <c r="A36" s="86">
        <v>14</v>
      </c>
      <c r="C36" s="95" t="s">
        <v>41</v>
      </c>
      <c r="D36" s="108">
        <v>57727637</v>
      </c>
      <c r="E36" s="92"/>
      <c r="F36" s="109">
        <v>0</v>
      </c>
      <c r="G36" s="108"/>
      <c r="H36" s="108">
        <v>0</v>
      </c>
      <c r="I36" s="95"/>
      <c r="J36" s="109">
        <v>0</v>
      </c>
      <c r="K36" s="102"/>
    </row>
    <row r="37" spans="1:11" x14ac:dyDescent="0.25">
      <c r="A37" s="86">
        <v>15</v>
      </c>
      <c r="C37" s="95" t="s">
        <v>42</v>
      </c>
      <c r="D37" s="108">
        <v>-57147718</v>
      </c>
      <c r="E37" s="108"/>
      <c r="F37" s="109">
        <v>0</v>
      </c>
      <c r="G37" s="108"/>
      <c r="H37" s="108">
        <v>0</v>
      </c>
      <c r="I37" s="95"/>
      <c r="J37" s="109">
        <v>0</v>
      </c>
      <c r="K37" s="102"/>
    </row>
    <row r="38" spans="1:11" x14ac:dyDescent="0.25">
      <c r="A38" s="86">
        <v>16</v>
      </c>
      <c r="C38" s="100" t="s">
        <v>43</v>
      </c>
      <c r="D38" s="110">
        <f>SUM(D36:D37)</f>
        <v>579919</v>
      </c>
      <c r="E38" s="92"/>
      <c r="F38" s="110">
        <f>SUM(F36:F37)</f>
        <v>0</v>
      </c>
      <c r="G38" s="108"/>
      <c r="H38" s="110">
        <f>+H36-H37</f>
        <v>0</v>
      </c>
      <c r="I38" s="95"/>
      <c r="J38" s="111">
        <f>SUM(J36:J37)</f>
        <v>0</v>
      </c>
      <c r="K38" s="102"/>
    </row>
    <row r="39" spans="1:11" x14ac:dyDescent="0.25">
      <c r="C39" s="95"/>
      <c r="D39" s="101"/>
      <c r="E39" s="92"/>
      <c r="F39" s="101"/>
      <c r="G39" s="101"/>
      <c r="H39" s="101"/>
      <c r="I39" s="95"/>
      <c r="J39" s="101"/>
      <c r="K39" s="102"/>
    </row>
    <row r="40" spans="1:11" x14ac:dyDescent="0.25">
      <c r="C40" s="100" t="s">
        <v>188</v>
      </c>
      <c r="D40" s="101"/>
      <c r="E40" s="92"/>
      <c r="F40" s="101"/>
      <c r="G40" s="101"/>
      <c r="H40" s="101"/>
      <c r="I40" s="95"/>
      <c r="J40" s="101"/>
      <c r="K40" s="102"/>
    </row>
    <row r="41" spans="1:11" x14ac:dyDescent="0.25">
      <c r="C41" s="100" t="s">
        <v>189</v>
      </c>
      <c r="D41" s="101"/>
      <c r="E41" s="92"/>
      <c r="F41" s="101"/>
      <c r="G41" s="101"/>
      <c r="H41" s="101"/>
      <c r="I41" s="95"/>
      <c r="J41" s="101"/>
      <c r="K41" s="102"/>
    </row>
    <row r="42" spans="1:11" ht="15.75" thickBot="1" x14ac:dyDescent="0.3">
      <c r="A42" s="86">
        <v>17</v>
      </c>
      <c r="C42" s="100" t="s">
        <v>190</v>
      </c>
      <c r="D42" s="112">
        <f>+D33+D38</f>
        <v>14516427</v>
      </c>
      <c r="E42" s="113"/>
      <c r="F42" s="112">
        <f>+F33+F38</f>
        <v>0</v>
      </c>
      <c r="G42" s="113"/>
      <c r="H42" s="113">
        <f>+H33+H38</f>
        <v>-118529683</v>
      </c>
      <c r="I42" s="114"/>
      <c r="J42" s="112">
        <f>+J33+J38</f>
        <v>1377771</v>
      </c>
    </row>
    <row r="43" spans="1:11" ht="15.75" thickTop="1" x14ac:dyDescent="0.25">
      <c r="C43" s="95"/>
      <c r="D43" s="108"/>
      <c r="E43" s="108"/>
      <c r="F43" s="108"/>
      <c r="G43" s="108"/>
      <c r="H43" s="108"/>
      <c r="I43" s="95"/>
      <c r="J43" s="108"/>
    </row>
    <row r="44" spans="1:11" hidden="1" x14ac:dyDescent="0.25">
      <c r="C44" s="103" t="s">
        <v>48</v>
      </c>
      <c r="D44" s="115">
        <v>29411804</v>
      </c>
      <c r="E44" s="116"/>
      <c r="F44" s="108">
        <f>+D45</f>
        <v>43928231</v>
      </c>
      <c r="G44" s="108"/>
      <c r="H44" s="108">
        <f>+D45</f>
        <v>43928231</v>
      </c>
      <c r="I44" s="95"/>
      <c r="J44" s="108">
        <f>+F45</f>
        <v>43928231</v>
      </c>
    </row>
    <row r="45" spans="1:11" ht="15.75" hidden="1" thickBot="1" x14ac:dyDescent="0.3">
      <c r="C45" s="100" t="s">
        <v>49</v>
      </c>
      <c r="D45" s="40">
        <f>SUM(D42:D44)</f>
        <v>43928231</v>
      </c>
      <c r="E45" s="117"/>
      <c r="F45" s="40">
        <f>SUM(F42:F44)</f>
        <v>43928231</v>
      </c>
      <c r="G45" s="117"/>
      <c r="H45" s="40">
        <f>SUM(H42:H44)</f>
        <v>-74601452</v>
      </c>
      <c r="I45" s="95"/>
      <c r="J45" s="40">
        <f>SUM(J42:J44)</f>
        <v>45306002</v>
      </c>
    </row>
    <row r="46" spans="1:11" hidden="1" x14ac:dyDescent="0.25">
      <c r="C46" s="95"/>
      <c r="D46" s="101"/>
      <c r="E46" s="92"/>
      <c r="F46" s="101"/>
      <c r="G46" s="101"/>
      <c r="H46" s="101"/>
      <c r="I46" s="95"/>
      <c r="J46" s="101"/>
    </row>
    <row r="47" spans="1:11" hidden="1" x14ac:dyDescent="0.25">
      <c r="J47" s="101"/>
    </row>
    <row r="48" spans="1:11" x14ac:dyDescent="0.25">
      <c r="J48" s="101"/>
    </row>
    <row r="49" spans="1:14" x14ac:dyDescent="0.25">
      <c r="J49" s="101"/>
    </row>
    <row r="50" spans="1:14" s="87" customFormat="1" x14ac:dyDescent="0.25">
      <c r="A50" s="86"/>
      <c r="J50" s="101"/>
      <c r="L50" s="88"/>
      <c r="M50" s="88"/>
      <c r="N50" s="88"/>
    </row>
    <row r="51" spans="1:14" s="87" customFormat="1" x14ac:dyDescent="0.25">
      <c r="A51" s="86"/>
      <c r="J51" s="101"/>
      <c r="L51" s="88"/>
      <c r="M51" s="88"/>
      <c r="N51" s="88"/>
    </row>
    <row r="52" spans="1:14" s="87" customFormat="1" x14ac:dyDescent="0.25">
      <c r="A52" s="86"/>
      <c r="J52" s="101"/>
      <c r="L52" s="88"/>
      <c r="M52" s="88"/>
      <c r="N52" s="88"/>
    </row>
  </sheetData>
  <sheetProtection algorithmName="SHA-512" hashValue="devdsbybUgwSpkhoANj9cZpKIYMuh1WG7rY7jicRKwPWxEP4eQghRR9jwlTlVRnuPaAxdNJ4y1Qy1siuQ/+Jig==" saltValue="LV8XH474zBmGxZqHFn3z6Q==" spinCount="100000" sheet="1" objects="1" scenarios="1"/>
  <mergeCells count="3">
    <mergeCell ref="C1:J1"/>
    <mergeCell ref="B2:J2"/>
    <mergeCell ref="C3:J3"/>
  </mergeCells>
  <pageMargins left="0.7" right="0.7" top="0.75" bottom="0.75" header="0.3" footer="0.3"/>
  <pageSetup scale="90" firstPageNumber="8" orientation="portrait" r:id="rId1"/>
  <headerFooter>
    <oddFooter>&amp;C&amp;"Arial,Regular"&amp;10-9-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</vt:lpstr>
      <vt:lpstr>comb funds by func</vt:lpstr>
      <vt:lpstr>Cover Supporting Sch</vt:lpstr>
      <vt:lpstr>GF by funct </vt:lpstr>
      <vt:lpstr>GF Rev by Obj</vt:lpstr>
      <vt:lpstr>GF Exp by Func &amp; Mj Obj </vt:lpstr>
      <vt:lpstr>GF Exp by Maj Obj</vt:lpstr>
      <vt:lpstr>FS Fund</vt:lpstr>
      <vt:lpstr>DS Fund</vt:lpstr>
      <vt:lpstr>Cover!Print_Area</vt:lpstr>
      <vt:lpstr>'Cover Supporting Sch'!Print_Area</vt:lpstr>
      <vt:lpstr>'DS Fund'!Print_Area</vt:lpstr>
      <vt:lpstr>'FS Fund'!Print_Area</vt:lpstr>
      <vt:lpstr>'GF by funct '!Print_Area</vt:lpstr>
      <vt:lpstr>'GF Exp by Maj Obj'!Print_Area</vt:lpstr>
      <vt:lpstr>'GF Rev by Obj'!Print_Area</vt:lpstr>
      <vt:lpstr>Print_Area</vt:lpstr>
      <vt:lpstr>'GF Exp by Func &amp; Mj Obj '!Print_Titles</vt:lpstr>
    </vt:vector>
  </TitlesOfParts>
  <Company>Lewisville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Romo, Isais</dc:creator>
  <cp:lastModifiedBy>Romo, Isais</cp:lastModifiedBy>
  <dcterms:created xsi:type="dcterms:W3CDTF">2022-08-15T14:29:46Z</dcterms:created>
  <dcterms:modified xsi:type="dcterms:W3CDTF">2022-08-30T15:08:53Z</dcterms:modified>
</cp:coreProperties>
</file>